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nitiativepaysdaix.sharepoint.com/sites/SharePoint/Commun/Public/CREATEURS/DOSSIERS TYPE IPA/"/>
    </mc:Choice>
  </mc:AlternateContent>
  <xr:revisionPtr revIDLastSave="6" documentId="13_ncr:1_{B0FFFAB9-EEB2-48FA-9266-1C4B330E3D49}" xr6:coauthVersionLast="47" xr6:coauthVersionMax="47" xr10:uidLastSave="{A3522782-3333-4249-AF70-DC769D08D388}"/>
  <bookViews>
    <workbookView xWindow="-210" yWindow="-16320" windowWidth="29040" windowHeight="15720" tabRatio="840" xr2:uid="{00000000-000D-0000-FFFF-FFFF00000000}"/>
  </bookViews>
  <sheets>
    <sheet name="Fiche de synthèse" sheetId="2" r:id="rId1"/>
    <sheet name="Plan financement" sheetId="4" r:id="rId2"/>
    <sheet name="FINANCEMENT" sheetId="31" state="hidden" r:id="rId3"/>
    <sheet name="CHIFFRE D'AFFAIRES " sheetId="25" r:id="rId4"/>
    <sheet name="Compte de résultat" sheetId="6" r:id="rId5"/>
    <sheet name="Besoins en fd de roulement" sheetId="7" r:id="rId6"/>
    <sheet name="Plan de trésorerie" sheetId="26" r:id="rId7"/>
    <sheet name="Seuil de rentabilité" sheetId="9" r:id="rId8"/>
    <sheet name="IPA PH" sheetId="10" state="hidden" r:id="rId9"/>
    <sheet name="PH BPI" sheetId="30" state="hidden" r:id="rId10"/>
    <sheet name="MPE" sheetId="11" state="hidden" r:id="rId11"/>
    <sheet name="Créasol" sheetId="29" state="hidden" r:id="rId12"/>
    <sheet name="Autre emprunt" sheetId="13" state="hidden" r:id="rId13"/>
    <sheet name="Base de données IPA" sheetId="27" state="hidden" r:id="rId14"/>
  </sheets>
  <definedNames>
    <definedName name="_xlnm._FilterDatabase" localSheetId="1" hidden="1">'Plan financement'!$A$2:$G$74</definedName>
    <definedName name="A__Le_Plan_de_Financement_Initial">#REF!</definedName>
    <definedName name="Accord">#REF!</definedName>
    <definedName name="Activité">#REF!</definedName>
    <definedName name="Activité_18">NA()</definedName>
    <definedName name="bilan1">#REF!</definedName>
    <definedName name="C__Calcul_du_Chiffre_d_Affaires_Prévisionnel">#REF!</definedName>
    <definedName name="CA">#REF!</definedName>
    <definedName name="CALCUL_CA">#REF!</definedName>
    <definedName name="D_le_tabl_tresorerie">#REF!</definedName>
    <definedName name="DELAIS_14">#N/A</definedName>
    <definedName name="DELAIS_15">#N/A</definedName>
    <definedName name="DELAIS_9">#N/A</definedName>
    <definedName name="DEMACHE_CO">#REF!</definedName>
    <definedName name="Duree_PAI_14">#N/A</definedName>
    <definedName name="Duree_PAI_15">#N/A</definedName>
    <definedName name="Duree_PAI_9">#N/A</definedName>
    <definedName name="E__Calcul_du_Besoin_en_Fonds_de_Roulement_Prévisionnel">#REF!</definedName>
    <definedName name="ENVIRONNEMENT">#REF!</definedName>
    <definedName name="FOURNISSEURS">#REF!</definedName>
    <definedName name="HONNEUR">#REF!</definedName>
    <definedName name="Jour_SR">#REF!</definedName>
    <definedName name="Jour_SR_14">#REF!</definedName>
    <definedName name="Jour_SR_15">#REF!</definedName>
    <definedName name="Jour_SR_9">#REF!</definedName>
    <definedName name="Jour_SR2">#REF!</definedName>
    <definedName name="Jour_SR2_14">#REF!</definedName>
    <definedName name="Jour_SR2_15">#REF!</definedName>
    <definedName name="Jour_SR2_9">#REF!</definedName>
    <definedName name="Jour_SR3">#REF!</definedName>
    <definedName name="Jour_SR3_14">#REF!</definedName>
    <definedName name="Jour_SR3_15">#REF!</definedName>
    <definedName name="Jour_SR3_9">#REF!</definedName>
    <definedName name="jour1">#REF!</definedName>
    <definedName name="jour1_14">#N/A</definedName>
    <definedName name="jour1_15">#N/A</definedName>
    <definedName name="jour1_9">#N/A</definedName>
    <definedName name="jour2_14">#N/A</definedName>
    <definedName name="jour2_15">#N/A</definedName>
    <definedName name="jour2_9">#N/A</definedName>
    <definedName name="jour3">#REF!</definedName>
    <definedName name="jour3_14">#N/A</definedName>
    <definedName name="jour3_15">#N/A</definedName>
    <definedName name="jour3_9">#N/A</definedName>
    <definedName name="jour4_14">#N/A</definedName>
    <definedName name="jour4_15">#N/A</definedName>
    <definedName name="jour4_9">#N/A</definedName>
    <definedName name="Juridique">#REF!</definedName>
    <definedName name="Le_Besoin_en_Fonds_de_Roulement">#REF!</definedName>
    <definedName name="Le_bilan">#REF!</definedName>
    <definedName name="le_bilan_comp">#REF!</definedName>
    <definedName name="Le_Compte_de_Résultat">#REF!</definedName>
    <definedName name="le_CPT_pr">#REF!</definedName>
    <definedName name="le_cpt_R">#REF!</definedName>
    <definedName name="Le_plan_de_financement_initial">#REF!</definedName>
    <definedName name="Le_Seuil_de_rentabilité">#REF!</definedName>
    <definedName name="Le_Tableau_de_Trésorerie____à_re__rédiger">#REF!</definedName>
    <definedName name="Les_Soldes_Intermédiaires_de_Gestion_de_la_1ère_année">#REF!</definedName>
    <definedName name="machine_1">#REF!</definedName>
    <definedName name="machine_10">#REF!</definedName>
    <definedName name="machine_11">#REF!</definedName>
    <definedName name="machine_12">#REF!</definedName>
    <definedName name="machine_13">#REF!</definedName>
    <definedName name="machine_14">#REF!</definedName>
    <definedName name="machine_2">#REF!</definedName>
    <definedName name="machine_3">#REF!</definedName>
    <definedName name="machine_4">#REF!</definedName>
    <definedName name="machine_5">#REF!</definedName>
    <definedName name="machine_6">#REF!</definedName>
    <definedName name="machine_7">#REF!</definedName>
    <definedName name="machine_8">#REF!</definedName>
    <definedName name="machine_9">#REF!</definedName>
    <definedName name="Mini_RSI">#REF!</definedName>
    <definedName name="Mois_SR">#REF!</definedName>
    <definedName name="Mois_SR_14">#REF!</definedName>
    <definedName name="Mois_SR_15">#REF!</definedName>
    <definedName name="Mois_SR_9">#REF!</definedName>
    <definedName name="Mois_SR2">#REF!</definedName>
    <definedName name="Mois_SR2_14">#REF!</definedName>
    <definedName name="Mois_SR2_15">#REF!</definedName>
    <definedName name="Mois_SR2_9">#REF!</definedName>
    <definedName name="Mois_SR2bis">#REF!</definedName>
    <definedName name="Mois_SR2bis_14">#REF!</definedName>
    <definedName name="Mois_SR2bis_15">#REF!</definedName>
    <definedName name="Mois_SR2bis_9">#REF!</definedName>
    <definedName name="Mois_SR3">#REF!</definedName>
    <definedName name="Mois_SR3_14">#REF!</definedName>
    <definedName name="Mois_SR3_15">#REF!</definedName>
    <definedName name="Mois_SR3_9">#REF!</definedName>
    <definedName name="Mois_SR3bis">#REF!</definedName>
    <definedName name="Mois_SR3bis_14">#REF!</definedName>
    <definedName name="Mois_SR3bis_15">#REF!</definedName>
    <definedName name="Mois_SR3bis_9">#REF!</definedName>
    <definedName name="Mois_SRbis">#REF!</definedName>
    <definedName name="Mois_SRbis_14">#REF!</definedName>
    <definedName name="Mois_SRbis_15">#REF!</definedName>
    <definedName name="Mois_SRbis_9">#REF!</definedName>
    <definedName name="MON__DOSSIER_DE_CREATION">#REF!</definedName>
    <definedName name="NACCRE">FINANCEMENT!$R$7</definedName>
    <definedName name="Nb_TNS">#REF!</definedName>
    <definedName name="OuiNon">#REF!</definedName>
    <definedName name="PAI">FINANCEMENT!$R$8</definedName>
    <definedName name="PIECES">#REF!</definedName>
    <definedName name="Pieces_admin">#REF!</definedName>
    <definedName name="pieces_admin_2">#REF!</definedName>
    <definedName name="Régime_Fiscal">#REF!</definedName>
    <definedName name="Regime_Impôt">#REF!</definedName>
    <definedName name="Regime_Impôt_14">#N/A</definedName>
    <definedName name="Regime_Impôt_15">#N/A</definedName>
    <definedName name="Regime_Impôt_9">#N/A</definedName>
    <definedName name="seuil_rentabilité_interne">#REF!</definedName>
    <definedName name="sig_impress">#REF!</definedName>
    <definedName name="sommaire_1">#REF!</definedName>
    <definedName name="sommaire_2">#REF!</definedName>
    <definedName name="sommaire_3">#REF!</definedName>
    <definedName name="STRATDEV">#REF!</definedName>
    <definedName name="tabl_récap">#REF!</definedName>
    <definedName name="tabl_seuil_rentabilité">#REF!</definedName>
    <definedName name="tableau_ratio">#REF!</definedName>
    <definedName name="Taux_ch_soc_entrepreneur">#REF!</definedName>
    <definedName name="Taux_ch_soc_patronales">#REF!</definedName>
    <definedName name="Taux_ch_soc_patronales_14">#N/A</definedName>
    <definedName name="Taux_ch_soc_patronales_15">#N/A</definedName>
    <definedName name="Taux_ch_soc_patronales_9">#N/A</definedName>
    <definedName name="Taux_ch_soc_salariale">#REF!</definedName>
    <definedName name="Taux_ch_soc_salariale_14">#N/A</definedName>
    <definedName name="Taux_ch_soc_salariale_15">#N/A</definedName>
    <definedName name="Taux_ch_soc_salariale_9">#N/A</definedName>
    <definedName name="Taux_charges_sociales_patronales_reduit">#REF!</definedName>
    <definedName name="Taux_prog_2">#REF!</definedName>
    <definedName name="Taux_prog_2_14">#N/A</definedName>
    <definedName name="Taux_prog_2_15">#N/A</definedName>
    <definedName name="Taux_prog_2_9">#N/A</definedName>
    <definedName name="Taux_prog_3">#REF!</definedName>
    <definedName name="Taux_prog_3_14">#N/A</definedName>
    <definedName name="Taux_prog_3_15">#N/A</definedName>
    <definedName name="Taux_prog_3_9">#N/A</definedName>
    <definedName name="taux_TVA">#REF!</definedName>
    <definedName name="taux_TVA_14">#N/A</definedName>
    <definedName name="taux_TVA_15">#N/A</definedName>
    <definedName name="taux_TVA_9">#N/A</definedName>
    <definedName name="taux_TVA_E">#REF!</definedName>
    <definedName name="taux_TVA_E_14">#N/A</definedName>
    <definedName name="taux_TVA_E_15">#N/A</definedName>
    <definedName name="taux_TVA_E_9">#N/A</definedName>
    <definedName name="taux_TVA_R">#REF!</definedName>
    <definedName name="taux_TVA_R_14">#N/A</definedName>
    <definedName name="taux_TVA_R_15">#N/A</definedName>
    <definedName name="taux_TVA_R_9">#N/A</definedName>
    <definedName name="taux_TVA_R2">#REF!</definedName>
    <definedName name="TVA_invest">#REF!</definedName>
    <definedName name="TVA_invest_14">#N/A</definedName>
    <definedName name="TVA_invest_15">#N/A</definedName>
    <definedName name="TVA_invest_9">#N/A</definedName>
    <definedName name="TVA_invest2">#REF!</definedName>
    <definedName name="TVA_invest2_14">#N/A</definedName>
    <definedName name="TVA_invest2_15">#N/A</definedName>
    <definedName name="TVA_invest2_9">#N/A</definedName>
    <definedName name="TVA_invest3">#REF!</definedName>
    <definedName name="TVA_invest3_14">#N/A</definedName>
    <definedName name="TVA_invest3_15">#N/A</definedName>
    <definedName name="TVA_invest3_9">#N/A</definedName>
    <definedName name="Vente_marchandises">#REF!</definedName>
    <definedName name="Vente_Prestations">#REF!</definedName>
    <definedName name="Vente_produits">#REF!</definedName>
    <definedName name="VENTES_DE_MARCHANDISES">#REF!</definedName>
    <definedName name="VENTES_DE_PRESTATIONS_DE_SERVICES">#REF!</definedName>
    <definedName name="VENTES_DE_PRODUITS_FINIS">#REF!</definedName>
    <definedName name="Z_0543D322_CF98_4D3D_9CC9_E67E6170A3BD_.wvu.Cols" localSheetId="1" hidden="1">'Plan financement'!$K:$M</definedName>
    <definedName name="Z_0543D322_CF98_4D3D_9CC9_E67E6170A3BD_.wvu.PrintArea" localSheetId="5" hidden="1">'Besoins en fd de roulement'!$B$1:$E$76</definedName>
    <definedName name="Z_0543D322_CF98_4D3D_9CC9_E67E6170A3BD_.wvu.PrintArea" localSheetId="4" hidden="1">'Compte de résultat'!$B$1:$J$86</definedName>
    <definedName name="Z_0543D322_CF98_4D3D_9CC9_E67E6170A3BD_.wvu.PrintArea" localSheetId="1" hidden="1">'Plan financement'!$B$1:$G$74</definedName>
    <definedName name="Z_0543D322_CF98_4D3D_9CC9_E67E6170A3BD_.wvu.Rows" localSheetId="5" hidden="1">'Besoins en fd de roulement'!#REF!,'Besoins en fd de roulement'!#REF!,'Besoins en fd de roulement'!#REF!,'Besoins en fd de roulement'!#REF!,'Besoins en fd de roulement'!#REF!,'Besoins en fd de roulement'!#REF!</definedName>
    <definedName name="Z_0543D322_CF98_4D3D_9CC9_E67E6170A3BD_.wvu.Rows" localSheetId="4" hidden="1">'Compte de résultat'!$2:$2</definedName>
    <definedName name="Z_25662571_BA8B_4104_B7BE_8F3787F26F17_.wvu.Cols" localSheetId="1" hidden="1">'Plan financement'!$K:$M</definedName>
    <definedName name="Z_25662571_BA8B_4104_B7BE_8F3787F26F17_.wvu.PrintArea" localSheetId="5" hidden="1">'Besoins en fd de roulement'!$B$1:$E$76</definedName>
    <definedName name="Z_25662571_BA8B_4104_B7BE_8F3787F26F17_.wvu.PrintArea" localSheetId="4" hidden="1">'Compte de résultat'!$B$1:$J$86</definedName>
    <definedName name="Z_25662571_BA8B_4104_B7BE_8F3787F26F17_.wvu.PrintArea" localSheetId="1" hidden="1">'Plan financement'!$B$1:$G$74</definedName>
    <definedName name="Z_25662571_BA8B_4104_B7BE_8F3787F26F17_.wvu.Rows" localSheetId="5" hidden="1">'Besoins en fd de roulement'!#REF!,'Besoins en fd de roulement'!#REF!,'Besoins en fd de roulement'!#REF!,'Besoins en fd de roulement'!#REF!,'Besoins en fd de roulement'!#REF!,'Besoins en fd de roulement'!#REF!</definedName>
    <definedName name="Z_25662571_BA8B_4104_B7BE_8F3787F26F17_.wvu.Rows" localSheetId="4" hidden="1">'Compte de résultat'!$2:$2</definedName>
    <definedName name="Z_54D98F1E_53D0_4851_8E21_D6B23A970F0C_.wvu.Cols" localSheetId="1" hidden="1">'Plan financement'!$K:$M</definedName>
    <definedName name="Z_54D98F1E_53D0_4851_8E21_D6B23A970F0C_.wvu.PrintArea" localSheetId="5" hidden="1">'Besoins en fd de roulement'!$B$1:$E$76</definedName>
    <definedName name="Z_54D98F1E_53D0_4851_8E21_D6B23A970F0C_.wvu.PrintArea" localSheetId="4" hidden="1">'Compte de résultat'!$B$1:$J$86</definedName>
    <definedName name="Z_54D98F1E_53D0_4851_8E21_D6B23A970F0C_.wvu.PrintArea" localSheetId="1" hidden="1">'Plan financement'!$B$1:$G$74</definedName>
    <definedName name="Z_54D98F1E_53D0_4851_8E21_D6B23A970F0C_.wvu.Rows" localSheetId="5" hidden="1">'Besoins en fd de roulement'!#REF!,'Besoins en fd de roulement'!#REF!,'Besoins en fd de roulement'!#REF!,'Besoins en fd de roulement'!#REF!,'Besoins en fd de roulement'!#REF!,'Besoins en fd de roulement'!#REF!</definedName>
    <definedName name="Z_54D98F1E_53D0_4851_8E21_D6B23A970F0C_.wvu.Rows" localSheetId="4" hidden="1">'Compte de résultat'!$2:$2</definedName>
    <definedName name="_xlnm.Print_Area" localSheetId="5">'Besoins en fd de roulement'!$B$1:$J$82</definedName>
    <definedName name="_xlnm.Print_Area" localSheetId="3">'CHIFFRE D''AFFAIRES '!$B$1:$O$99</definedName>
    <definedName name="_xlnm.Print_Area" localSheetId="4">'Compte de résultat'!$B$1:$J$86</definedName>
    <definedName name="_xlnm.Print_Area" localSheetId="0">'Fiche de synthèse'!$B$1:$H$42</definedName>
    <definedName name="_xlnm.Print_Area" localSheetId="2">FINANCEMENT!$A$1:$AF$44</definedName>
    <definedName name="_xlnm.Print_Area" localSheetId="6">'Plan de trésorerie'!$B$1:$N$123</definedName>
    <definedName name="_xlnm.Print_Area" localSheetId="1">'Plan financement'!$B$1:$G$74</definedName>
    <definedName name="_xlnm.Print_Area" localSheetId="7">'Seuil de rentabilité'!$B$1:$E$30</definedName>
  </definedNames>
  <calcPr calcId="191029" iterateDelta="1E-4"/>
  <customWorkbookViews>
    <customWorkbookView name="Valued Acer Customer - Affichage personnalisé" guid="{54D98F1E-53D0-4851-8E21-D6B23A970F0C}" mergeInterval="0" personalView="1" maximized="1" xWindow="1" yWindow="1" windowWidth="1012" windowHeight="525" tabRatio="948" activeSheetId="4"/>
    <customWorkbookView name="Isabelle-C - Affichage personnalisé" guid="{25662571-BA8B-4104-B7BE-8F3787F26F17}" mergeInterval="0" personalView="1" maximized="1" windowWidth="776" windowHeight="566" tabRatio="948" activeSheetId="23"/>
    <customWorkbookView name="charge-mission - Affichage personnalisé" guid="{0543D322-CF98-4D3D-9CC9-E67E6170A3BD}" mergeInterval="0" personalView="1" maximized="1" xWindow="1" yWindow="1" windowWidth="1280" windowHeight="803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G49" i="4"/>
  <c r="F49" i="4"/>
  <c r="G46" i="4"/>
  <c r="F46" i="4"/>
  <c r="C11" i="4"/>
  <c r="B95" i="26" l="1"/>
  <c r="D78" i="6"/>
  <c r="D75" i="6"/>
  <c r="D66" i="6"/>
  <c r="D64" i="6"/>
  <c r="D62" i="6"/>
  <c r="D37" i="6"/>
  <c r="D29" i="6"/>
  <c r="D15" i="6"/>
  <c r="D81" i="6" s="1"/>
  <c r="D14" i="6"/>
  <c r="D27" i="6" s="1"/>
  <c r="D61" i="6" s="1"/>
  <c r="D74" i="6" s="1"/>
  <c r="D82" i="6" s="1"/>
  <c r="J68" i="7"/>
  <c r="I68" i="7"/>
  <c r="H68" i="7"/>
  <c r="G60" i="7"/>
  <c r="G52" i="7"/>
  <c r="G44" i="7"/>
  <c r="G36" i="7"/>
  <c r="J61" i="7"/>
  <c r="J62" i="7" s="1"/>
  <c r="J64" i="7" s="1"/>
  <c r="I61" i="7"/>
  <c r="I62" i="7" s="1"/>
  <c r="I64" i="7" s="1"/>
  <c r="H61" i="7"/>
  <c r="H62" i="7" s="1"/>
  <c r="H64" i="7" s="1"/>
  <c r="H66" i="7" s="1"/>
  <c r="J53" i="7"/>
  <c r="J54" i="7" s="1"/>
  <c r="J56" i="7" s="1"/>
  <c r="I53" i="7"/>
  <c r="I54" i="7" s="1"/>
  <c r="I56" i="7" s="1"/>
  <c r="H53" i="7"/>
  <c r="H54" i="7" s="1"/>
  <c r="H56" i="7" s="1"/>
  <c r="J45" i="7"/>
  <c r="J46" i="7" s="1"/>
  <c r="J48" i="7" s="1"/>
  <c r="I45" i="7"/>
  <c r="I46" i="7" s="1"/>
  <c r="I48" i="7" s="1"/>
  <c r="H45" i="7"/>
  <c r="H46" i="7" s="1"/>
  <c r="H48" i="7" s="1"/>
  <c r="J37" i="7"/>
  <c r="J38" i="7" s="1"/>
  <c r="J40" i="7" s="1"/>
  <c r="I37" i="7"/>
  <c r="I38" i="7" s="1"/>
  <c r="I40" i="7" s="1"/>
  <c r="H37" i="7"/>
  <c r="H38" i="7" s="1"/>
  <c r="H40" i="7" s="1"/>
  <c r="B60" i="7"/>
  <c r="B52" i="7"/>
  <c r="B44" i="7"/>
  <c r="B36" i="7"/>
  <c r="J60" i="7"/>
  <c r="I60" i="7"/>
  <c r="H60" i="7"/>
  <c r="J52" i="7"/>
  <c r="I52" i="7"/>
  <c r="H52" i="7"/>
  <c r="J44" i="7"/>
  <c r="I44" i="7"/>
  <c r="H44" i="7"/>
  <c r="J36" i="7"/>
  <c r="I36" i="7"/>
  <c r="H36" i="7"/>
  <c r="J28" i="7"/>
  <c r="I28" i="7"/>
  <c r="H28" i="7"/>
  <c r="J20" i="7"/>
  <c r="I20" i="7"/>
  <c r="H20" i="7"/>
  <c r="J12" i="7"/>
  <c r="I12" i="7"/>
  <c r="H12" i="7"/>
  <c r="J4" i="7"/>
  <c r="I4" i="7"/>
  <c r="H4" i="7"/>
  <c r="E60" i="7"/>
  <c r="D60" i="7"/>
  <c r="C60" i="7"/>
  <c r="E52" i="7"/>
  <c r="D52" i="7"/>
  <c r="C52" i="7"/>
  <c r="E44" i="7"/>
  <c r="D44" i="7"/>
  <c r="C44" i="7"/>
  <c r="E36" i="7"/>
  <c r="D36" i="7"/>
  <c r="C36" i="7"/>
  <c r="E28" i="7"/>
  <c r="D28" i="7"/>
  <c r="C28" i="7"/>
  <c r="E20" i="7"/>
  <c r="D20" i="7"/>
  <c r="C20" i="7"/>
  <c r="E12" i="7"/>
  <c r="D12" i="7"/>
  <c r="C12" i="7"/>
  <c r="E4" i="7"/>
  <c r="D4" i="7"/>
  <c r="C4" i="7"/>
  <c r="K17" i="6"/>
  <c r="K18" i="6"/>
  <c r="K19" i="6"/>
  <c r="K20" i="6"/>
  <c r="K21" i="6"/>
  <c r="K22" i="6"/>
  <c r="K23" i="6"/>
  <c r="K24" i="6"/>
  <c r="K25" i="6"/>
  <c r="K26" i="6"/>
  <c r="K16" i="6"/>
  <c r="I16" i="6"/>
  <c r="I20" i="6"/>
  <c r="I21" i="6"/>
  <c r="I22" i="6"/>
  <c r="I23" i="6"/>
  <c r="G19" i="6"/>
  <c r="G20" i="6"/>
  <c r="G21" i="6"/>
  <c r="G22" i="6"/>
  <c r="G23" i="6"/>
  <c r="B10" i="6"/>
  <c r="B20" i="6" s="1"/>
  <c r="B24" i="26" s="1"/>
  <c r="B11" i="6"/>
  <c r="B11" i="26" s="1"/>
  <c r="B12" i="6"/>
  <c r="B12" i="26" s="1"/>
  <c r="B13" i="6"/>
  <c r="B23" i="6" s="1"/>
  <c r="B27" i="26" s="1"/>
  <c r="D97" i="25"/>
  <c r="E97" i="25"/>
  <c r="F97" i="25"/>
  <c r="G97" i="25"/>
  <c r="H97" i="25"/>
  <c r="I97" i="25"/>
  <c r="J97" i="25"/>
  <c r="K97" i="25"/>
  <c r="L97" i="25"/>
  <c r="M97" i="25"/>
  <c r="N97" i="25"/>
  <c r="D94" i="25"/>
  <c r="E94" i="25"/>
  <c r="F94" i="25"/>
  <c r="G94" i="25"/>
  <c r="H94" i="25"/>
  <c r="I94" i="25"/>
  <c r="J94" i="25"/>
  <c r="K94" i="25"/>
  <c r="L94" i="25"/>
  <c r="M94" i="25"/>
  <c r="N94" i="25"/>
  <c r="D91" i="25"/>
  <c r="E91" i="25"/>
  <c r="F91" i="25"/>
  <c r="G91" i="25"/>
  <c r="H91" i="25"/>
  <c r="I91" i="25"/>
  <c r="J91" i="25"/>
  <c r="K91" i="25"/>
  <c r="L91" i="25"/>
  <c r="M91" i="25"/>
  <c r="N91" i="25"/>
  <c r="D88" i="25"/>
  <c r="E88" i="25"/>
  <c r="F88" i="25"/>
  <c r="G88" i="25"/>
  <c r="H88" i="25"/>
  <c r="I88" i="25"/>
  <c r="J88" i="25"/>
  <c r="K88" i="25"/>
  <c r="L88" i="25"/>
  <c r="M88" i="25"/>
  <c r="N88" i="25"/>
  <c r="C97" i="25"/>
  <c r="C94" i="25"/>
  <c r="C91" i="25"/>
  <c r="C88" i="25"/>
  <c r="B95" i="25"/>
  <c r="B92" i="25"/>
  <c r="B89" i="25"/>
  <c r="B86" i="25"/>
  <c r="D68" i="25"/>
  <c r="E68" i="25"/>
  <c r="F68" i="25"/>
  <c r="G68" i="25"/>
  <c r="H68" i="25"/>
  <c r="I68" i="25"/>
  <c r="J68" i="25"/>
  <c r="K68" i="25"/>
  <c r="L68" i="25"/>
  <c r="M68" i="25"/>
  <c r="N68" i="25"/>
  <c r="D65" i="25"/>
  <c r="E65" i="25"/>
  <c r="F65" i="25"/>
  <c r="G65" i="25"/>
  <c r="H65" i="25"/>
  <c r="I65" i="25"/>
  <c r="J65" i="25"/>
  <c r="K65" i="25"/>
  <c r="L65" i="25"/>
  <c r="M65" i="25"/>
  <c r="N65" i="25"/>
  <c r="D62" i="25"/>
  <c r="E62" i="25"/>
  <c r="F62" i="25"/>
  <c r="G62" i="25"/>
  <c r="H62" i="25"/>
  <c r="I62" i="25"/>
  <c r="J62" i="25"/>
  <c r="K62" i="25"/>
  <c r="L62" i="25"/>
  <c r="M62" i="25"/>
  <c r="N62" i="25"/>
  <c r="D59" i="25"/>
  <c r="E59" i="25"/>
  <c r="F59" i="25"/>
  <c r="G59" i="25"/>
  <c r="H59" i="25"/>
  <c r="I59" i="25"/>
  <c r="J59" i="25"/>
  <c r="K59" i="25"/>
  <c r="L59" i="25"/>
  <c r="M59" i="25"/>
  <c r="N59" i="25"/>
  <c r="C68" i="25"/>
  <c r="C65" i="25"/>
  <c r="C62" i="25"/>
  <c r="C59" i="25"/>
  <c r="B66" i="25"/>
  <c r="B63" i="25"/>
  <c r="B60" i="25"/>
  <c r="B57" i="25"/>
  <c r="B45" i="25"/>
  <c r="O46" i="25"/>
  <c r="C47" i="25"/>
  <c r="D47" i="25"/>
  <c r="E47" i="25"/>
  <c r="F47" i="25"/>
  <c r="G47" i="25"/>
  <c r="H47" i="25"/>
  <c r="I47" i="25"/>
  <c r="J47" i="25"/>
  <c r="K47" i="25"/>
  <c r="L47" i="25"/>
  <c r="M47" i="25"/>
  <c r="N47" i="25"/>
  <c r="B48" i="25"/>
  <c r="O49" i="25"/>
  <c r="C50" i="25"/>
  <c r="D50" i="25"/>
  <c r="E50" i="25"/>
  <c r="F50" i="25"/>
  <c r="G50" i="25"/>
  <c r="H50" i="25"/>
  <c r="I50" i="25"/>
  <c r="J50" i="25"/>
  <c r="K50" i="25"/>
  <c r="L50" i="25"/>
  <c r="M50" i="25"/>
  <c r="N50" i="25"/>
  <c r="B51" i="25"/>
  <c r="O52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B54" i="25"/>
  <c r="O55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8" i="25"/>
  <c r="O61" i="25"/>
  <c r="O64" i="25"/>
  <c r="O67" i="25"/>
  <c r="D39" i="25"/>
  <c r="D13" i="26" s="1"/>
  <c r="E39" i="25"/>
  <c r="E13" i="26" s="1"/>
  <c r="F39" i="25"/>
  <c r="F13" i="26" s="1"/>
  <c r="G39" i="25"/>
  <c r="G13" i="26" s="1"/>
  <c r="H39" i="25"/>
  <c r="H13" i="26" s="1"/>
  <c r="I39" i="25"/>
  <c r="I13" i="26" s="1"/>
  <c r="J39" i="25"/>
  <c r="J13" i="26" s="1"/>
  <c r="K39" i="25"/>
  <c r="K13" i="26" s="1"/>
  <c r="L39" i="25"/>
  <c r="L13" i="26" s="1"/>
  <c r="M39" i="25"/>
  <c r="M13" i="26" s="1"/>
  <c r="N39" i="25"/>
  <c r="N13" i="26" s="1"/>
  <c r="D36" i="25"/>
  <c r="D12" i="26" s="1"/>
  <c r="E36" i="25"/>
  <c r="E12" i="26" s="1"/>
  <c r="F36" i="25"/>
  <c r="F12" i="26" s="1"/>
  <c r="G36" i="25"/>
  <c r="G12" i="26" s="1"/>
  <c r="H36" i="25"/>
  <c r="H12" i="26" s="1"/>
  <c r="I36" i="25"/>
  <c r="I12" i="26" s="1"/>
  <c r="J36" i="25"/>
  <c r="J12" i="26" s="1"/>
  <c r="K36" i="25"/>
  <c r="K12" i="26" s="1"/>
  <c r="L36" i="25"/>
  <c r="L12" i="26" s="1"/>
  <c r="M36" i="25"/>
  <c r="M12" i="26" s="1"/>
  <c r="N36" i="25"/>
  <c r="N12" i="26" s="1"/>
  <c r="D33" i="25"/>
  <c r="D11" i="26" s="1"/>
  <c r="E33" i="25"/>
  <c r="E11" i="26" s="1"/>
  <c r="F33" i="25"/>
  <c r="F11" i="26" s="1"/>
  <c r="G33" i="25"/>
  <c r="G11" i="26" s="1"/>
  <c r="H33" i="25"/>
  <c r="H11" i="26" s="1"/>
  <c r="I33" i="25"/>
  <c r="I11" i="26" s="1"/>
  <c r="J33" i="25"/>
  <c r="J11" i="26" s="1"/>
  <c r="K33" i="25"/>
  <c r="K11" i="26" s="1"/>
  <c r="L33" i="25"/>
  <c r="L11" i="26" s="1"/>
  <c r="M33" i="25"/>
  <c r="M11" i="26" s="1"/>
  <c r="N33" i="25"/>
  <c r="N11" i="26" s="1"/>
  <c r="D30" i="25"/>
  <c r="D10" i="26" s="1"/>
  <c r="E30" i="25"/>
  <c r="E10" i="26" s="1"/>
  <c r="F30" i="25"/>
  <c r="F10" i="26" s="1"/>
  <c r="G30" i="25"/>
  <c r="G10" i="26" s="1"/>
  <c r="H30" i="25"/>
  <c r="H10" i="26" s="1"/>
  <c r="I30" i="25"/>
  <c r="I10" i="26" s="1"/>
  <c r="J30" i="25"/>
  <c r="J10" i="26" s="1"/>
  <c r="K30" i="25"/>
  <c r="K10" i="26" s="1"/>
  <c r="L30" i="25"/>
  <c r="L10" i="26" s="1"/>
  <c r="M30" i="25"/>
  <c r="M10" i="26" s="1"/>
  <c r="N30" i="25"/>
  <c r="N10" i="26" s="1"/>
  <c r="C36" i="25"/>
  <c r="C12" i="26" s="1"/>
  <c r="C39" i="25"/>
  <c r="C13" i="26" s="1"/>
  <c r="C33" i="25"/>
  <c r="C11" i="26" s="1"/>
  <c r="C30" i="25"/>
  <c r="C10" i="26" s="1"/>
  <c r="B37" i="25"/>
  <c r="B34" i="25"/>
  <c r="B31" i="25"/>
  <c r="B28" i="25"/>
  <c r="O96" i="25"/>
  <c r="O93" i="25"/>
  <c r="O90" i="25"/>
  <c r="O87" i="25"/>
  <c r="O38" i="25"/>
  <c r="O35" i="25"/>
  <c r="O32" i="25"/>
  <c r="O29" i="25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38" i="26"/>
  <c r="B32" i="26"/>
  <c r="B33" i="26"/>
  <c r="B34" i="26"/>
  <c r="B35" i="26"/>
  <c r="B36" i="26"/>
  <c r="B37" i="26"/>
  <c r="B31" i="26"/>
  <c r="F143" i="26"/>
  <c r="G143" i="26"/>
  <c r="N143" i="26"/>
  <c r="F36" i="26"/>
  <c r="D40" i="26"/>
  <c r="E40" i="26"/>
  <c r="F40" i="26"/>
  <c r="G40" i="26"/>
  <c r="H40" i="26"/>
  <c r="I40" i="26"/>
  <c r="J40" i="26"/>
  <c r="K40" i="26"/>
  <c r="L40" i="26"/>
  <c r="M40" i="26"/>
  <c r="N40" i="26"/>
  <c r="D43" i="26"/>
  <c r="E43" i="26"/>
  <c r="F43" i="26"/>
  <c r="G43" i="26"/>
  <c r="H43" i="26"/>
  <c r="I43" i="26"/>
  <c r="J43" i="26"/>
  <c r="K43" i="26"/>
  <c r="L43" i="26"/>
  <c r="M43" i="26"/>
  <c r="N43" i="26"/>
  <c r="D51" i="26"/>
  <c r="E51" i="26"/>
  <c r="F51" i="26"/>
  <c r="G51" i="26"/>
  <c r="H51" i="26"/>
  <c r="I51" i="26"/>
  <c r="J51" i="26"/>
  <c r="K51" i="26"/>
  <c r="L51" i="26"/>
  <c r="M51" i="26"/>
  <c r="N51" i="26"/>
  <c r="D60" i="26"/>
  <c r="E60" i="26"/>
  <c r="F60" i="26"/>
  <c r="G60" i="26"/>
  <c r="H60" i="26"/>
  <c r="I60" i="26"/>
  <c r="J60" i="26"/>
  <c r="K60" i="26"/>
  <c r="L60" i="26"/>
  <c r="M60" i="26"/>
  <c r="N60" i="26"/>
  <c r="B13" i="27"/>
  <c r="E143" i="26" s="1"/>
  <c r="C72" i="26"/>
  <c r="J29" i="7"/>
  <c r="J30" i="7" s="1"/>
  <c r="J32" i="7" s="1"/>
  <c r="I29" i="7"/>
  <c r="I30" i="7" s="1"/>
  <c r="I32" i="7" s="1"/>
  <c r="J21" i="7"/>
  <c r="I21" i="7"/>
  <c r="H29" i="7"/>
  <c r="H30" i="7" s="1"/>
  <c r="H32" i="7" s="1"/>
  <c r="H21" i="7"/>
  <c r="H13" i="7"/>
  <c r="G28" i="7"/>
  <c r="G20" i="7"/>
  <c r="G12" i="7"/>
  <c r="B28" i="7"/>
  <c r="B20" i="7"/>
  <c r="C63" i="4"/>
  <c r="C53" i="4"/>
  <c r="O56" i="25" l="1"/>
  <c r="O47" i="25"/>
  <c r="O50" i="25"/>
  <c r="O53" i="25"/>
  <c r="J143" i="26"/>
  <c r="I143" i="26"/>
  <c r="H143" i="26"/>
  <c r="M143" i="26"/>
  <c r="L143" i="26"/>
  <c r="D143" i="26"/>
  <c r="K143" i="26"/>
  <c r="C95" i="26"/>
  <c r="D83" i="6"/>
  <c r="D84" i="6" s="1"/>
  <c r="D85" i="6" s="1"/>
  <c r="O65" i="25"/>
  <c r="H12" i="6" s="1"/>
  <c r="I12" i="6" s="1"/>
  <c r="O68" i="25"/>
  <c r="H13" i="6" s="1"/>
  <c r="I13" i="6" s="1"/>
  <c r="O59" i="25"/>
  <c r="H10" i="6" s="1"/>
  <c r="O30" i="25"/>
  <c r="F10" i="6" s="1"/>
  <c r="G10" i="6" s="1"/>
  <c r="O94" i="25"/>
  <c r="J12" i="6" s="1"/>
  <c r="O62" i="25"/>
  <c r="H11" i="6" s="1"/>
  <c r="O91" i="25"/>
  <c r="J11" i="6" s="1"/>
  <c r="O97" i="25"/>
  <c r="J13" i="6" s="1"/>
  <c r="E61" i="7" s="1"/>
  <c r="E62" i="7" s="1"/>
  <c r="E64" i="7" s="1"/>
  <c r="E66" i="7" s="1"/>
  <c r="O36" i="25"/>
  <c r="F12" i="6" s="1"/>
  <c r="C53" i="7" s="1"/>
  <c r="C54" i="7" s="1"/>
  <c r="C56" i="7" s="1"/>
  <c r="C58" i="7" s="1"/>
  <c r="O39" i="25"/>
  <c r="F13" i="6" s="1"/>
  <c r="C61" i="7" s="1"/>
  <c r="C62" i="7" s="1"/>
  <c r="C64" i="7" s="1"/>
  <c r="C66" i="7" s="1"/>
  <c r="C67" i="7" s="1"/>
  <c r="O88" i="25"/>
  <c r="B10" i="26"/>
  <c r="B13" i="26"/>
  <c r="B22" i="6"/>
  <c r="B26" i="26" s="1"/>
  <c r="B21" i="6"/>
  <c r="B25" i="26" s="1"/>
  <c r="P10" i="26"/>
  <c r="Q10" i="26" s="1"/>
  <c r="P11" i="26"/>
  <c r="Q11" i="26" s="1"/>
  <c r="P13" i="26"/>
  <c r="Q13" i="26" s="1"/>
  <c r="P12" i="26"/>
  <c r="Q12" i="26" s="1"/>
  <c r="H58" i="7"/>
  <c r="H59" i="7" s="1"/>
  <c r="I66" i="7"/>
  <c r="I67" i="7" s="1"/>
  <c r="I42" i="7"/>
  <c r="I43" i="7" s="1"/>
  <c r="I50" i="7"/>
  <c r="I51" i="7" s="1"/>
  <c r="J42" i="7"/>
  <c r="J43" i="7" s="1"/>
  <c r="I58" i="7"/>
  <c r="I59" i="7" s="1"/>
  <c r="H50" i="7"/>
  <c r="H51" i="7" s="1"/>
  <c r="J58" i="7"/>
  <c r="J59" i="7" s="1"/>
  <c r="J66" i="7"/>
  <c r="J67" i="7" s="1"/>
  <c r="J50" i="7"/>
  <c r="J51" i="7" s="1"/>
  <c r="H42" i="7"/>
  <c r="H43" i="7" s="1"/>
  <c r="H67" i="7"/>
  <c r="O33" i="25"/>
  <c r="F11" i="6" s="1"/>
  <c r="C41" i="26"/>
  <c r="L50" i="26"/>
  <c r="N44" i="26"/>
  <c r="C50" i="26"/>
  <c r="H54" i="26"/>
  <c r="D50" i="26"/>
  <c r="F44" i="26"/>
  <c r="I35" i="26"/>
  <c r="C84" i="26"/>
  <c r="K53" i="26"/>
  <c r="G49" i="26"/>
  <c r="L34" i="26"/>
  <c r="L58" i="26"/>
  <c r="N52" i="26"/>
  <c r="J48" i="26"/>
  <c r="M39" i="26"/>
  <c r="D34" i="26"/>
  <c r="C96" i="26"/>
  <c r="D58" i="26"/>
  <c r="F52" i="26"/>
  <c r="M47" i="26"/>
  <c r="E39" i="26"/>
  <c r="G33" i="26"/>
  <c r="C105" i="26"/>
  <c r="G57" i="26"/>
  <c r="E47" i="26"/>
  <c r="L42" i="26"/>
  <c r="H38" i="26"/>
  <c r="J32" i="26"/>
  <c r="J56" i="26"/>
  <c r="H46" i="26"/>
  <c r="D42" i="26"/>
  <c r="K37" i="26"/>
  <c r="M31" i="26"/>
  <c r="C32" i="26"/>
  <c r="K45" i="26"/>
  <c r="G41" i="26"/>
  <c r="N36" i="26"/>
  <c r="E31" i="26"/>
  <c r="C85" i="26"/>
  <c r="N57" i="26"/>
  <c r="M52" i="26"/>
  <c r="F49" i="26"/>
  <c r="J45" i="26"/>
  <c r="G38" i="26"/>
  <c r="N33" i="26"/>
  <c r="C34" i="26"/>
  <c r="C44" i="26"/>
  <c r="C53" i="26"/>
  <c r="C86" i="26"/>
  <c r="C98" i="26"/>
  <c r="C107" i="26"/>
  <c r="J58" i="26"/>
  <c r="M57" i="26"/>
  <c r="E57" i="26"/>
  <c r="H56" i="26"/>
  <c r="N54" i="26"/>
  <c r="F54" i="26"/>
  <c r="I53" i="26"/>
  <c r="L52" i="26"/>
  <c r="D52" i="26"/>
  <c r="J50" i="26"/>
  <c r="M49" i="26"/>
  <c r="E49" i="26"/>
  <c r="H48" i="26"/>
  <c r="K47" i="26"/>
  <c r="N46" i="26"/>
  <c r="F46" i="26"/>
  <c r="I45" i="26"/>
  <c r="L44" i="26"/>
  <c r="D44" i="26"/>
  <c r="J42" i="26"/>
  <c r="M41" i="26"/>
  <c r="E41" i="26"/>
  <c r="K39" i="26"/>
  <c r="N38" i="26"/>
  <c r="F38" i="26"/>
  <c r="I37" i="26"/>
  <c r="L36" i="26"/>
  <c r="D36" i="26"/>
  <c r="G35" i="26"/>
  <c r="J34" i="26"/>
  <c r="M33" i="26"/>
  <c r="E33" i="26"/>
  <c r="H32" i="26"/>
  <c r="K31" i="26"/>
  <c r="N49" i="26"/>
  <c r="M44" i="26"/>
  <c r="L39" i="26"/>
  <c r="K34" i="26"/>
  <c r="C40" i="4"/>
  <c r="C35" i="26"/>
  <c r="C45" i="26"/>
  <c r="C54" i="26"/>
  <c r="C87" i="26"/>
  <c r="C99" i="26"/>
  <c r="C108" i="26"/>
  <c r="I58" i="26"/>
  <c r="L57" i="26"/>
  <c r="D57" i="26"/>
  <c r="G56" i="26"/>
  <c r="M54" i="26"/>
  <c r="E54" i="26"/>
  <c r="H53" i="26"/>
  <c r="K52" i="26"/>
  <c r="I50" i="26"/>
  <c r="L49" i="26"/>
  <c r="D49" i="26"/>
  <c r="G48" i="26"/>
  <c r="J47" i="26"/>
  <c r="M46" i="26"/>
  <c r="E46" i="26"/>
  <c r="H45" i="26"/>
  <c r="K44" i="26"/>
  <c r="I42" i="26"/>
  <c r="L41" i="26"/>
  <c r="D41" i="26"/>
  <c r="J39" i="26"/>
  <c r="M38" i="26"/>
  <c r="E38" i="26"/>
  <c r="H37" i="26"/>
  <c r="K36" i="26"/>
  <c r="N35" i="26"/>
  <c r="F35" i="26"/>
  <c r="I34" i="26"/>
  <c r="L33" i="26"/>
  <c r="D33" i="26"/>
  <c r="G32" i="26"/>
  <c r="J31" i="26"/>
  <c r="I56" i="26"/>
  <c r="E52" i="26"/>
  <c r="L47" i="26"/>
  <c r="F41" i="26"/>
  <c r="M36" i="26"/>
  <c r="I32" i="26"/>
  <c r="C36" i="26"/>
  <c r="C46" i="26"/>
  <c r="C88" i="26"/>
  <c r="C100" i="26"/>
  <c r="C109" i="26"/>
  <c r="H58" i="26"/>
  <c r="K57" i="26"/>
  <c r="N56" i="26"/>
  <c r="F56" i="26"/>
  <c r="L54" i="26"/>
  <c r="D54" i="26"/>
  <c r="G53" i="26"/>
  <c r="J52" i="26"/>
  <c r="H50" i="26"/>
  <c r="K49" i="26"/>
  <c r="N48" i="26"/>
  <c r="F48" i="26"/>
  <c r="I47" i="26"/>
  <c r="L46" i="26"/>
  <c r="D46" i="26"/>
  <c r="G45" i="26"/>
  <c r="J44" i="26"/>
  <c r="H42" i="26"/>
  <c r="K41" i="26"/>
  <c r="I39" i="26"/>
  <c r="L38" i="26"/>
  <c r="D38" i="26"/>
  <c r="G37" i="26"/>
  <c r="J36" i="26"/>
  <c r="M35" i="26"/>
  <c r="E35" i="26"/>
  <c r="H34" i="26"/>
  <c r="K33" i="26"/>
  <c r="N32" i="26"/>
  <c r="F32" i="26"/>
  <c r="I31" i="26"/>
  <c r="C42" i="26"/>
  <c r="C106" i="26"/>
  <c r="K50" i="26"/>
  <c r="G46" i="26"/>
  <c r="N41" i="26"/>
  <c r="J37" i="26"/>
  <c r="F33" i="26"/>
  <c r="C37" i="26"/>
  <c r="C47" i="26"/>
  <c r="C56" i="26"/>
  <c r="C92" i="26"/>
  <c r="C101" i="26"/>
  <c r="G58" i="26"/>
  <c r="J57" i="26"/>
  <c r="M56" i="26"/>
  <c r="E56" i="26"/>
  <c r="K54" i="26"/>
  <c r="N53" i="26"/>
  <c r="F53" i="26"/>
  <c r="I52" i="26"/>
  <c r="G50" i="26"/>
  <c r="J49" i="26"/>
  <c r="M48" i="26"/>
  <c r="E48" i="26"/>
  <c r="H47" i="26"/>
  <c r="K46" i="26"/>
  <c r="N45" i="26"/>
  <c r="F45" i="26"/>
  <c r="I44" i="26"/>
  <c r="G42" i="26"/>
  <c r="J41" i="26"/>
  <c r="H39" i="26"/>
  <c r="K38" i="26"/>
  <c r="N37" i="26"/>
  <c r="F37" i="26"/>
  <c r="I36" i="26"/>
  <c r="L35" i="26"/>
  <c r="D35" i="26"/>
  <c r="G34" i="26"/>
  <c r="J33" i="26"/>
  <c r="M32" i="26"/>
  <c r="E32" i="26"/>
  <c r="H31" i="26"/>
  <c r="C52" i="26"/>
  <c r="K58" i="26"/>
  <c r="G54" i="26"/>
  <c r="I48" i="26"/>
  <c r="E44" i="26"/>
  <c r="D39" i="26"/>
  <c r="H35" i="26"/>
  <c r="L31" i="26"/>
  <c r="C38" i="26"/>
  <c r="C48" i="26"/>
  <c r="C57" i="26"/>
  <c r="C102" i="26"/>
  <c r="N58" i="26"/>
  <c r="F58" i="26"/>
  <c r="I57" i="26"/>
  <c r="L56" i="26"/>
  <c r="D56" i="26"/>
  <c r="J54" i="26"/>
  <c r="M53" i="26"/>
  <c r="E53" i="26"/>
  <c r="H52" i="26"/>
  <c r="N50" i="26"/>
  <c r="F50" i="26"/>
  <c r="I49" i="26"/>
  <c r="L48" i="26"/>
  <c r="D48" i="26"/>
  <c r="G47" i="26"/>
  <c r="J46" i="26"/>
  <c r="M45" i="26"/>
  <c r="E45" i="26"/>
  <c r="H44" i="26"/>
  <c r="N42" i="26"/>
  <c r="F42" i="26"/>
  <c r="I41" i="26"/>
  <c r="G39" i="26"/>
  <c r="J38" i="26"/>
  <c r="M37" i="26"/>
  <c r="E37" i="26"/>
  <c r="H36" i="26"/>
  <c r="K35" i="26"/>
  <c r="N34" i="26"/>
  <c r="F34" i="26"/>
  <c r="I33" i="26"/>
  <c r="L32" i="26"/>
  <c r="D32" i="26"/>
  <c r="G31" i="26"/>
  <c r="C33" i="26"/>
  <c r="C97" i="26"/>
  <c r="F57" i="26"/>
  <c r="J53" i="26"/>
  <c r="D47" i="26"/>
  <c r="K42" i="26"/>
  <c r="E36" i="26"/>
  <c r="D31" i="26"/>
  <c r="C31" i="26"/>
  <c r="C39" i="26"/>
  <c r="C49" i="26"/>
  <c r="C58" i="26"/>
  <c r="C94" i="26"/>
  <c r="C104" i="26"/>
  <c r="M58" i="26"/>
  <c r="E58" i="26"/>
  <c r="H57" i="26"/>
  <c r="K56" i="26"/>
  <c r="I54" i="26"/>
  <c r="L53" i="26"/>
  <c r="D53" i="26"/>
  <c r="G52" i="26"/>
  <c r="M50" i="26"/>
  <c r="E50" i="26"/>
  <c r="H49" i="26"/>
  <c r="K48" i="26"/>
  <c r="N47" i="26"/>
  <c r="F47" i="26"/>
  <c r="I46" i="26"/>
  <c r="L45" i="26"/>
  <c r="D45" i="26"/>
  <c r="G44" i="26"/>
  <c r="M42" i="26"/>
  <c r="E42" i="26"/>
  <c r="H41" i="26"/>
  <c r="N39" i="26"/>
  <c r="F39" i="26"/>
  <c r="I38" i="26"/>
  <c r="L37" i="26"/>
  <c r="D37" i="26"/>
  <c r="G36" i="26"/>
  <c r="J35" i="26"/>
  <c r="M34" i="26"/>
  <c r="E34" i="26"/>
  <c r="H33" i="26"/>
  <c r="K32" i="26"/>
  <c r="N31" i="26"/>
  <c r="F31" i="26"/>
  <c r="I34" i="7"/>
  <c r="I35" i="7" s="1"/>
  <c r="H34" i="7"/>
  <c r="H35" i="7" s="1"/>
  <c r="J34" i="7"/>
  <c r="J35" i="7" s="1"/>
  <c r="D37" i="7" l="1"/>
  <c r="D38" i="7" s="1"/>
  <c r="D40" i="7" s="1"/>
  <c r="D42" i="7" s="1"/>
  <c r="D43" i="7" s="1"/>
  <c r="I10" i="6"/>
  <c r="D61" i="7"/>
  <c r="D62" i="7" s="1"/>
  <c r="D64" i="7" s="1"/>
  <c r="D66" i="7" s="1"/>
  <c r="D67" i="7" s="1"/>
  <c r="C59" i="7"/>
  <c r="C37" i="7"/>
  <c r="C38" i="7" s="1"/>
  <c r="C40" i="7" s="1"/>
  <c r="C42" i="7" s="1"/>
  <c r="G12" i="6"/>
  <c r="G13" i="6"/>
  <c r="K13" i="6"/>
  <c r="E67" i="7"/>
  <c r="D53" i="7"/>
  <c r="D54" i="7" s="1"/>
  <c r="D56" i="7" s="1"/>
  <c r="D58" i="7" s="1"/>
  <c r="K12" i="6"/>
  <c r="E53" i="7"/>
  <c r="E54" i="7" s="1"/>
  <c r="E56" i="7" s="1"/>
  <c r="E58" i="7" s="1"/>
  <c r="E59" i="7" s="1"/>
  <c r="C45" i="7"/>
  <c r="C46" i="7" s="1"/>
  <c r="C48" i="7" s="1"/>
  <c r="C50" i="7" s="1"/>
  <c r="C51" i="7" s="1"/>
  <c r="G11" i="6"/>
  <c r="C43" i="7"/>
  <c r="J10" i="6"/>
  <c r="E45" i="7"/>
  <c r="E46" i="7" s="1"/>
  <c r="E48" i="7" s="1"/>
  <c r="E50" i="7" s="1"/>
  <c r="E51" i="7" s="1"/>
  <c r="K11" i="6"/>
  <c r="O70" i="25"/>
  <c r="D45" i="7"/>
  <c r="D46" i="7" s="1"/>
  <c r="D48" i="7" s="1"/>
  <c r="D50" i="7" s="1"/>
  <c r="D51" i="7" s="1"/>
  <c r="I11" i="6"/>
  <c r="I17" i="6"/>
  <c r="I18" i="6"/>
  <c r="I19" i="6"/>
  <c r="I24" i="6"/>
  <c r="I25" i="6"/>
  <c r="I26" i="6"/>
  <c r="G33" i="6"/>
  <c r="G34" i="6"/>
  <c r="G35" i="6"/>
  <c r="G36" i="6"/>
  <c r="G17" i="6"/>
  <c r="G18" i="6"/>
  <c r="G24" i="6"/>
  <c r="G25" i="6"/>
  <c r="G26" i="6"/>
  <c r="D59" i="7" l="1"/>
  <c r="K10" i="6"/>
  <c r="E37" i="7"/>
  <c r="E38" i="7" s="1"/>
  <c r="E40" i="7" s="1"/>
  <c r="E42" i="7" s="1"/>
  <c r="E43" i="7" s="1"/>
  <c r="D69" i="25"/>
  <c r="L69" i="25"/>
  <c r="C69" i="25"/>
  <c r="G69" i="25"/>
  <c r="F69" i="25"/>
  <c r="K69" i="25"/>
  <c r="M69" i="25"/>
  <c r="I69" i="25"/>
  <c r="E69" i="25"/>
  <c r="H69" i="25"/>
  <c r="N69" i="25"/>
  <c r="J69" i="25"/>
  <c r="D28" i="2"/>
  <c r="F30" i="2"/>
  <c r="G30" i="2"/>
  <c r="F33" i="2"/>
  <c r="G33" i="2"/>
  <c r="F34" i="2"/>
  <c r="G34" i="2"/>
  <c r="F35" i="2"/>
  <c r="G35" i="2"/>
  <c r="E35" i="2"/>
  <c r="E34" i="2"/>
  <c r="E33" i="2"/>
  <c r="F32" i="2"/>
  <c r="G32" i="2"/>
  <c r="E32" i="2"/>
  <c r="E30" i="2"/>
  <c r="X24" i="31"/>
  <c r="X21" i="31"/>
  <c r="X18" i="31"/>
  <c r="X19" i="31"/>
  <c r="X20" i="31" s="1"/>
  <c r="G29" i="2"/>
  <c r="E29" i="2"/>
  <c r="E28" i="2"/>
  <c r="E27" i="2"/>
  <c r="W47" i="31" l="1"/>
  <c r="X47" i="31" s="1"/>
  <c r="W181" i="31"/>
  <c r="Y181" i="31" s="1"/>
  <c r="X90" i="31"/>
  <c r="X182" i="31"/>
  <c r="W189" i="31"/>
  <c r="Y189" i="31" s="1"/>
  <c r="W135" i="31"/>
  <c r="Y135" i="31" s="1"/>
  <c r="X190" i="31"/>
  <c r="X113" i="31"/>
  <c r="X136" i="31"/>
  <c r="W204" i="31"/>
  <c r="Y204" i="31" s="1"/>
  <c r="W112" i="31"/>
  <c r="Y112" i="31" s="1"/>
  <c r="X205" i="31"/>
  <c r="X159" i="31"/>
  <c r="W212" i="31"/>
  <c r="Y212" i="31" s="1"/>
  <c r="W208" i="31"/>
  <c r="Y208" i="31" s="1"/>
  <c r="W158" i="31"/>
  <c r="Y158" i="31" s="1"/>
  <c r="W89" i="31"/>
  <c r="Y89" i="31" s="1"/>
  <c r="W166" i="31"/>
  <c r="Y166" i="31" s="1"/>
  <c r="X213" i="31"/>
  <c r="W91" i="31"/>
  <c r="Y91" i="31" s="1"/>
  <c r="W114" i="31"/>
  <c r="Y114" i="31" s="1"/>
  <c r="W137" i="31"/>
  <c r="Y137" i="31" s="1"/>
  <c r="W160" i="31"/>
  <c r="Y160" i="31" s="1"/>
  <c r="W183" i="31"/>
  <c r="Y183" i="31" s="1"/>
  <c r="W206" i="31"/>
  <c r="Y206" i="31" s="1"/>
  <c r="W214" i="31"/>
  <c r="Y214" i="31" s="1"/>
  <c r="X92" i="31"/>
  <c r="X107" i="31"/>
  <c r="X115" i="31"/>
  <c r="X138" i="31"/>
  <c r="X161" i="31"/>
  <c r="X184" i="31"/>
  <c r="X207" i="31"/>
  <c r="W93" i="31"/>
  <c r="Y93" i="31" s="1"/>
  <c r="W108" i="31"/>
  <c r="Y108" i="31" s="1"/>
  <c r="W116" i="31"/>
  <c r="Y116" i="31" s="1"/>
  <c r="W131" i="31"/>
  <c r="Y131" i="31" s="1"/>
  <c r="W139" i="31"/>
  <c r="Y139" i="31" s="1"/>
  <c r="W162" i="31"/>
  <c r="Y162" i="31" s="1"/>
  <c r="W185" i="31"/>
  <c r="Y185" i="31" s="1"/>
  <c r="X225" i="31"/>
  <c r="X223" i="31"/>
  <c r="X221" i="31"/>
  <c r="X219" i="31"/>
  <c r="X217" i="31"/>
  <c r="X215" i="31"/>
  <c r="X202" i="31"/>
  <c r="X200" i="31"/>
  <c r="X198" i="31"/>
  <c r="X196" i="31"/>
  <c r="X194" i="31"/>
  <c r="X192" i="31"/>
  <c r="X177" i="31"/>
  <c r="X175" i="31"/>
  <c r="X173" i="31"/>
  <c r="X171" i="31"/>
  <c r="X169" i="31"/>
  <c r="X167" i="31"/>
  <c r="X154" i="31"/>
  <c r="X152" i="31"/>
  <c r="X150" i="31"/>
  <c r="X148" i="31"/>
  <c r="X146" i="31"/>
  <c r="X144" i="31"/>
  <c r="X129" i="31"/>
  <c r="X127" i="31"/>
  <c r="X125" i="31"/>
  <c r="X123" i="31"/>
  <c r="X121" i="31"/>
  <c r="X119" i="31"/>
  <c r="X106" i="31"/>
  <c r="X104" i="31"/>
  <c r="X102" i="31"/>
  <c r="X100" i="31"/>
  <c r="X98" i="31"/>
  <c r="X96" i="31"/>
  <c r="W225" i="31"/>
  <c r="Y225" i="31" s="1"/>
  <c r="W223" i="31"/>
  <c r="Y223" i="31" s="1"/>
  <c r="W221" i="31"/>
  <c r="Y221" i="31" s="1"/>
  <c r="W219" i="31"/>
  <c r="Y219" i="31" s="1"/>
  <c r="W217" i="31"/>
  <c r="Y217" i="31" s="1"/>
  <c r="W215" i="31"/>
  <c r="Y215" i="31" s="1"/>
  <c r="W202" i="31"/>
  <c r="Y202" i="31" s="1"/>
  <c r="W200" i="31"/>
  <c r="Y200" i="31" s="1"/>
  <c r="W198" i="31"/>
  <c r="Y198" i="31" s="1"/>
  <c r="W196" i="31"/>
  <c r="Y196" i="31" s="1"/>
  <c r="W194" i="31"/>
  <c r="Y194" i="31" s="1"/>
  <c r="W192" i="31"/>
  <c r="Y192" i="31" s="1"/>
  <c r="W177" i="31"/>
  <c r="Y177" i="31" s="1"/>
  <c r="W175" i="31"/>
  <c r="Y175" i="31" s="1"/>
  <c r="W173" i="31"/>
  <c r="Y173" i="31" s="1"/>
  <c r="W171" i="31"/>
  <c r="Y171" i="31" s="1"/>
  <c r="W169" i="31"/>
  <c r="Y169" i="31" s="1"/>
  <c r="W167" i="31"/>
  <c r="Y167" i="31" s="1"/>
  <c r="W154" i="31"/>
  <c r="Y154" i="31" s="1"/>
  <c r="W152" i="31"/>
  <c r="Y152" i="31" s="1"/>
  <c r="W150" i="31"/>
  <c r="Y150" i="31" s="1"/>
  <c r="W148" i="31"/>
  <c r="Y148" i="31" s="1"/>
  <c r="W146" i="31"/>
  <c r="Y146" i="31" s="1"/>
  <c r="W144" i="31"/>
  <c r="Y144" i="31" s="1"/>
  <c r="W129" i="31"/>
  <c r="Y129" i="31" s="1"/>
  <c r="W127" i="31"/>
  <c r="Y127" i="31" s="1"/>
  <c r="W125" i="31"/>
  <c r="Y125" i="31" s="1"/>
  <c r="W123" i="31"/>
  <c r="Y123" i="31" s="1"/>
  <c r="W121" i="31"/>
  <c r="Y121" i="31" s="1"/>
  <c r="W119" i="31"/>
  <c r="Y119" i="31" s="1"/>
  <c r="W106" i="31"/>
  <c r="Y106" i="31" s="1"/>
  <c r="W104" i="31"/>
  <c r="Y104" i="31" s="1"/>
  <c r="W102" i="31"/>
  <c r="Y102" i="31" s="1"/>
  <c r="W100" i="31"/>
  <c r="Y100" i="31" s="1"/>
  <c r="W98" i="31"/>
  <c r="Y98" i="31" s="1"/>
  <c r="W96" i="31"/>
  <c r="Y96" i="31" s="1"/>
  <c r="W213" i="31"/>
  <c r="Y213" i="31" s="1"/>
  <c r="W211" i="31"/>
  <c r="Y211" i="31" s="1"/>
  <c r="W209" i="31"/>
  <c r="Y209" i="31" s="1"/>
  <c r="W207" i="31"/>
  <c r="Y207" i="31" s="1"/>
  <c r="W205" i="31"/>
  <c r="Y205" i="31" s="1"/>
  <c r="W203" i="31"/>
  <c r="Y203" i="31" s="1"/>
  <c r="W190" i="31"/>
  <c r="Y190" i="31" s="1"/>
  <c r="W188" i="31"/>
  <c r="Y188" i="31" s="1"/>
  <c r="W186" i="31"/>
  <c r="Y186" i="31" s="1"/>
  <c r="W184" i="31"/>
  <c r="Y184" i="31" s="1"/>
  <c r="W182" i="31"/>
  <c r="Y182" i="31" s="1"/>
  <c r="W180" i="31"/>
  <c r="Y180" i="31" s="1"/>
  <c r="W165" i="31"/>
  <c r="Y165" i="31" s="1"/>
  <c r="W163" i="31"/>
  <c r="Y163" i="31" s="1"/>
  <c r="W161" i="31"/>
  <c r="Y161" i="31" s="1"/>
  <c r="W159" i="31"/>
  <c r="Y159" i="31" s="1"/>
  <c r="W157" i="31"/>
  <c r="Y157" i="31" s="1"/>
  <c r="W155" i="31"/>
  <c r="Y155" i="31" s="1"/>
  <c r="W142" i="31"/>
  <c r="Y142" i="31" s="1"/>
  <c r="W140" i="31"/>
  <c r="Y140" i="31" s="1"/>
  <c r="W138" i="31"/>
  <c r="Y138" i="31" s="1"/>
  <c r="W136" i="31"/>
  <c r="Y136" i="31" s="1"/>
  <c r="W134" i="31"/>
  <c r="Y134" i="31" s="1"/>
  <c r="W132" i="31"/>
  <c r="Y132" i="31" s="1"/>
  <c r="W117" i="31"/>
  <c r="Y117" i="31" s="1"/>
  <c r="W115" i="31"/>
  <c r="Y115" i="31" s="1"/>
  <c r="W113" i="31"/>
  <c r="Y113" i="31" s="1"/>
  <c r="W111" i="31"/>
  <c r="Y111" i="31" s="1"/>
  <c r="W109" i="31"/>
  <c r="Y109" i="31" s="1"/>
  <c r="W107" i="31"/>
  <c r="Y107" i="31" s="1"/>
  <c r="W94" i="31"/>
  <c r="Y94" i="31" s="1"/>
  <c r="W92" i="31"/>
  <c r="Y92" i="31" s="1"/>
  <c r="W90" i="31"/>
  <c r="Y90" i="31" s="1"/>
  <c r="W88" i="31"/>
  <c r="Y88" i="31" s="1"/>
  <c r="X226" i="31"/>
  <c r="X224" i="31"/>
  <c r="X222" i="31"/>
  <c r="X220" i="31"/>
  <c r="X218" i="31"/>
  <c r="X216" i="31"/>
  <c r="X201" i="31"/>
  <c r="X199" i="31"/>
  <c r="X197" i="31"/>
  <c r="X195" i="31"/>
  <c r="X193" i="31"/>
  <c r="X191" i="31"/>
  <c r="X178" i="31"/>
  <c r="X176" i="31"/>
  <c r="X174" i="31"/>
  <c r="X172" i="31"/>
  <c r="X170" i="31"/>
  <c r="X168" i="31"/>
  <c r="X153" i="31"/>
  <c r="X151" i="31"/>
  <c r="X149" i="31"/>
  <c r="X147" i="31"/>
  <c r="X145" i="31"/>
  <c r="X143" i="31"/>
  <c r="X130" i="31"/>
  <c r="X128" i="31"/>
  <c r="X126" i="31"/>
  <c r="X124" i="31"/>
  <c r="X122" i="31"/>
  <c r="X120" i="31"/>
  <c r="X105" i="31"/>
  <c r="X103" i="31"/>
  <c r="X101" i="31"/>
  <c r="X99" i="31"/>
  <c r="X97" i="31"/>
  <c r="X95" i="31"/>
  <c r="W226" i="31"/>
  <c r="Y226" i="31" s="1"/>
  <c r="W224" i="31"/>
  <c r="Y224" i="31" s="1"/>
  <c r="W222" i="31"/>
  <c r="Y222" i="31" s="1"/>
  <c r="W220" i="31"/>
  <c r="Y220" i="31" s="1"/>
  <c r="W218" i="31"/>
  <c r="Y218" i="31" s="1"/>
  <c r="W216" i="31"/>
  <c r="Y216" i="31" s="1"/>
  <c r="W201" i="31"/>
  <c r="Y201" i="31" s="1"/>
  <c r="W199" i="31"/>
  <c r="Y199" i="31" s="1"/>
  <c r="W197" i="31"/>
  <c r="Y197" i="31" s="1"/>
  <c r="W195" i="31"/>
  <c r="Y195" i="31" s="1"/>
  <c r="W193" i="31"/>
  <c r="Y193" i="31" s="1"/>
  <c r="W191" i="31"/>
  <c r="Y191" i="31" s="1"/>
  <c r="W178" i="31"/>
  <c r="Y178" i="31" s="1"/>
  <c r="W176" i="31"/>
  <c r="Y176" i="31" s="1"/>
  <c r="W174" i="31"/>
  <c r="Y174" i="31" s="1"/>
  <c r="W172" i="31"/>
  <c r="Y172" i="31" s="1"/>
  <c r="W170" i="31"/>
  <c r="Y170" i="31" s="1"/>
  <c r="W168" i="31"/>
  <c r="Y168" i="31" s="1"/>
  <c r="W153" i="31"/>
  <c r="Y153" i="31" s="1"/>
  <c r="W151" i="31"/>
  <c r="Y151" i="31" s="1"/>
  <c r="W149" i="31"/>
  <c r="Y149" i="31" s="1"/>
  <c r="W147" i="31"/>
  <c r="Y147" i="31" s="1"/>
  <c r="W145" i="31"/>
  <c r="Y145" i="31" s="1"/>
  <c r="W143" i="31"/>
  <c r="Y143" i="31" s="1"/>
  <c r="W130" i="31"/>
  <c r="Y130" i="31" s="1"/>
  <c r="W128" i="31"/>
  <c r="Y128" i="31" s="1"/>
  <c r="W126" i="31"/>
  <c r="Y126" i="31" s="1"/>
  <c r="W124" i="31"/>
  <c r="Y124" i="31" s="1"/>
  <c r="W122" i="31"/>
  <c r="Y122" i="31" s="1"/>
  <c r="W120" i="31"/>
  <c r="Y120" i="31" s="1"/>
  <c r="W105" i="31"/>
  <c r="Y105" i="31" s="1"/>
  <c r="W103" i="31"/>
  <c r="Y103" i="31" s="1"/>
  <c r="W101" i="31"/>
  <c r="Y101" i="31" s="1"/>
  <c r="W99" i="31"/>
  <c r="Y99" i="31" s="1"/>
  <c r="W97" i="31"/>
  <c r="Y97" i="31" s="1"/>
  <c r="W95" i="31"/>
  <c r="Y95" i="31" s="1"/>
  <c r="X214" i="31"/>
  <c r="X212" i="31"/>
  <c r="X210" i="31"/>
  <c r="X208" i="31"/>
  <c r="X206" i="31"/>
  <c r="X204" i="31"/>
  <c r="X189" i="31"/>
  <c r="AB189" i="31" s="1"/>
  <c r="X187" i="31"/>
  <c r="X185" i="31"/>
  <c r="X183" i="31"/>
  <c r="X181" i="31"/>
  <c r="X179" i="31"/>
  <c r="X166" i="31"/>
  <c r="X164" i="31"/>
  <c r="X162" i="31"/>
  <c r="X160" i="31"/>
  <c r="X158" i="31"/>
  <c r="X156" i="31"/>
  <c r="X141" i="31"/>
  <c r="X139" i="31"/>
  <c r="X137" i="31"/>
  <c r="X135" i="31"/>
  <c r="X133" i="31"/>
  <c r="X131" i="31"/>
  <c r="X118" i="31"/>
  <c r="X116" i="31"/>
  <c r="X114" i="31"/>
  <c r="AB114" i="31" s="1"/>
  <c r="X112" i="31"/>
  <c r="X110" i="31"/>
  <c r="X108" i="31"/>
  <c r="X93" i="31"/>
  <c r="X91" i="31"/>
  <c r="X89" i="31"/>
  <c r="X94" i="31"/>
  <c r="X109" i="31"/>
  <c r="X117" i="31"/>
  <c r="X132" i="31"/>
  <c r="X140" i="31"/>
  <c r="X155" i="31"/>
  <c r="X163" i="31"/>
  <c r="X186" i="31"/>
  <c r="X209" i="31"/>
  <c r="X26" i="31"/>
  <c r="W110" i="31"/>
  <c r="Y110" i="31" s="1"/>
  <c r="W118" i="31"/>
  <c r="Y118" i="31" s="1"/>
  <c r="W133" i="31"/>
  <c r="Y133" i="31" s="1"/>
  <c r="W141" i="31"/>
  <c r="Y141" i="31" s="1"/>
  <c r="W156" i="31"/>
  <c r="Y156" i="31" s="1"/>
  <c r="W164" i="31"/>
  <c r="Y164" i="31" s="1"/>
  <c r="W179" i="31"/>
  <c r="Y179" i="31" s="1"/>
  <c r="W187" i="31"/>
  <c r="Y187" i="31" s="1"/>
  <c r="W210" i="31"/>
  <c r="Y210" i="31" s="1"/>
  <c r="X88" i="31"/>
  <c r="X111" i="31"/>
  <c r="X134" i="31"/>
  <c r="X142" i="31"/>
  <c r="X157" i="31"/>
  <c r="X165" i="31"/>
  <c r="X180" i="31"/>
  <c r="X188" i="31"/>
  <c r="X203" i="31"/>
  <c r="X211" i="31"/>
  <c r="I13" i="7"/>
  <c r="J13" i="7"/>
  <c r="G4" i="7"/>
  <c r="AB135" i="31" l="1"/>
  <c r="AB142" i="31"/>
  <c r="AB112" i="31"/>
  <c r="AB209" i="31"/>
  <c r="AB90" i="31"/>
  <c r="AB181" i="31"/>
  <c r="AB205" i="31"/>
  <c r="AB158" i="31"/>
  <c r="AB190" i="31"/>
  <c r="AB185" i="31"/>
  <c r="AB182" i="31"/>
  <c r="AB137" i="31"/>
  <c r="AB166" i="31"/>
  <c r="AB212" i="31"/>
  <c r="AB91" i="31"/>
  <c r="AB211" i="31"/>
  <c r="AB204" i="31"/>
  <c r="AB208" i="31"/>
  <c r="AB186" i="31"/>
  <c r="AB139" i="31"/>
  <c r="AB88" i="31"/>
  <c r="AB162" i="31"/>
  <c r="AB94" i="31"/>
  <c r="AB206" i="31"/>
  <c r="AB136" i="31"/>
  <c r="AB157" i="31"/>
  <c r="AB116" i="31"/>
  <c r="AB134" i="31"/>
  <c r="AB89" i="31"/>
  <c r="AB117" i="31"/>
  <c r="AB93" i="31"/>
  <c r="AB159" i="31"/>
  <c r="AB163" i="31"/>
  <c r="AB183" i="31"/>
  <c r="AB113" i="31"/>
  <c r="AB214" i="31"/>
  <c r="AB132" i="31"/>
  <c r="AB213" i="31"/>
  <c r="AB188" i="31"/>
  <c r="AB140" i="31"/>
  <c r="AB160" i="31"/>
  <c r="AB207" i="31"/>
  <c r="AB111" i="31"/>
  <c r="AB180" i="31"/>
  <c r="AB103" i="31"/>
  <c r="AB172" i="31"/>
  <c r="AB199" i="31"/>
  <c r="AB102" i="31"/>
  <c r="AB129" i="31"/>
  <c r="AB169" i="31"/>
  <c r="AB198" i="31"/>
  <c r="AB225" i="31"/>
  <c r="AA190" i="31"/>
  <c r="Y41" i="31" s="1"/>
  <c r="AB141" i="31"/>
  <c r="AB210" i="31"/>
  <c r="AB105" i="31"/>
  <c r="AB145" i="31"/>
  <c r="AB174" i="31"/>
  <c r="AB201" i="31"/>
  <c r="AA130" i="31"/>
  <c r="Y36" i="31" s="1"/>
  <c r="AA226" i="31"/>
  <c r="Y44" i="31" s="1"/>
  <c r="AB104" i="31"/>
  <c r="AB144" i="31"/>
  <c r="AB171" i="31"/>
  <c r="AB200" i="31"/>
  <c r="AB184" i="31"/>
  <c r="AB155" i="31"/>
  <c r="Z166" i="31"/>
  <c r="X39" i="31" s="1"/>
  <c r="AB156" i="31"/>
  <c r="AA106" i="31"/>
  <c r="Y34" i="31" s="1"/>
  <c r="AA202" i="31"/>
  <c r="Y42" i="31" s="1"/>
  <c r="AB120" i="31"/>
  <c r="AB147" i="31"/>
  <c r="AB176" i="31"/>
  <c r="AB216" i="31"/>
  <c r="AB106" i="31"/>
  <c r="AB146" i="31"/>
  <c r="AB173" i="31"/>
  <c r="AB202" i="31"/>
  <c r="AB161" i="31"/>
  <c r="Z190" i="31"/>
  <c r="X41" i="31" s="1"/>
  <c r="AB179" i="31"/>
  <c r="AB118" i="31"/>
  <c r="AB122" i="31"/>
  <c r="AB149" i="31"/>
  <c r="AB178" i="31"/>
  <c r="AB218" i="31"/>
  <c r="AA166" i="31"/>
  <c r="Y39" i="31" s="1"/>
  <c r="AB119" i="31"/>
  <c r="Z130" i="31"/>
  <c r="X36" i="31" s="1"/>
  <c r="AB148" i="31"/>
  <c r="AB175" i="31"/>
  <c r="AB215" i="31"/>
  <c r="Z226" i="31"/>
  <c r="X44" i="31" s="1"/>
  <c r="AB138" i="31"/>
  <c r="AB203" i="31"/>
  <c r="Z214" i="31"/>
  <c r="X43" i="31" s="1"/>
  <c r="X27" i="31"/>
  <c r="Y47" i="31"/>
  <c r="W48" i="31" s="1"/>
  <c r="Z142" i="31"/>
  <c r="X37" i="31" s="1"/>
  <c r="AB131" i="31"/>
  <c r="AB187" i="31"/>
  <c r="Z106" i="31"/>
  <c r="X34" i="31" s="1"/>
  <c r="AB95" i="31"/>
  <c r="AB124" i="31"/>
  <c r="AB151" i="31"/>
  <c r="Z202" i="31"/>
  <c r="X42" i="31" s="1"/>
  <c r="AB191" i="31"/>
  <c r="AB220" i="31"/>
  <c r="AB121" i="31"/>
  <c r="AB150" i="31"/>
  <c r="AB177" i="31"/>
  <c r="AB217" i="31"/>
  <c r="AB115" i="31"/>
  <c r="Z154" i="31"/>
  <c r="X38" i="31" s="1"/>
  <c r="AB143" i="31"/>
  <c r="AB133" i="31"/>
  <c r="AB97" i="31"/>
  <c r="AB126" i="31"/>
  <c r="AB153" i="31"/>
  <c r="AB193" i="31"/>
  <c r="AB222" i="31"/>
  <c r="AA178" i="31"/>
  <c r="Y40" i="31" s="1"/>
  <c r="AB96" i="31"/>
  <c r="AB123" i="31"/>
  <c r="AB152" i="31"/>
  <c r="AB192" i="31"/>
  <c r="AB219" i="31"/>
  <c r="AB107" i="31"/>
  <c r="Z118" i="31"/>
  <c r="X35" i="31" s="1"/>
  <c r="AB109" i="31"/>
  <c r="AB108" i="31"/>
  <c r="AB164" i="31"/>
  <c r="AA154" i="31"/>
  <c r="Y38" i="31" s="1"/>
  <c r="AB99" i="31"/>
  <c r="AB128" i="31"/>
  <c r="AB168" i="31"/>
  <c r="AB195" i="31"/>
  <c r="AB224" i="31"/>
  <c r="AB98" i="31"/>
  <c r="AB125" i="31"/>
  <c r="AB154" i="31"/>
  <c r="AB194" i="31"/>
  <c r="AB221" i="31"/>
  <c r="AA142" i="31"/>
  <c r="Y37" i="31" s="1"/>
  <c r="AB92" i="31"/>
  <c r="AB165" i="31"/>
  <c r="AB110" i="31"/>
  <c r="AB101" i="31"/>
  <c r="AB130" i="31"/>
  <c r="AB170" i="31"/>
  <c r="AB197" i="31"/>
  <c r="AB226" i="31"/>
  <c r="AA118" i="31"/>
  <c r="Y35" i="31" s="1"/>
  <c r="AA214" i="31"/>
  <c r="Y43" i="31" s="1"/>
  <c r="AB100" i="31"/>
  <c r="AB127" i="31"/>
  <c r="AB167" i="31"/>
  <c r="Z178" i="31"/>
  <c r="X40" i="31" s="1"/>
  <c r="AB196" i="31"/>
  <c r="AB223" i="31"/>
  <c r="J15" i="4"/>
  <c r="K15" i="4"/>
  <c r="L15" i="4"/>
  <c r="X48" i="31" l="1"/>
  <c r="AB47" i="31"/>
  <c r="D114" i="26" s="1"/>
  <c r="D65" i="26"/>
  <c r="E65" i="26"/>
  <c r="F65" i="26"/>
  <c r="G65" i="26"/>
  <c r="H65" i="26"/>
  <c r="I65" i="26"/>
  <c r="J65" i="26"/>
  <c r="K65" i="26"/>
  <c r="L65" i="26"/>
  <c r="M65" i="26"/>
  <c r="N65" i="26"/>
  <c r="D66" i="26"/>
  <c r="E66" i="26"/>
  <c r="F66" i="26"/>
  <c r="G66" i="26"/>
  <c r="H66" i="26"/>
  <c r="I66" i="26"/>
  <c r="J66" i="26"/>
  <c r="K66" i="26"/>
  <c r="L66" i="26"/>
  <c r="M66" i="26"/>
  <c r="N66" i="26"/>
  <c r="C66" i="26"/>
  <c r="C65" i="26"/>
  <c r="I5" i="7"/>
  <c r="J5" i="7"/>
  <c r="H5" i="7"/>
  <c r="R17" i="31"/>
  <c r="L17" i="31"/>
  <c r="E17" i="31"/>
  <c r="AE19" i="31"/>
  <c r="R21" i="31"/>
  <c r="Y48" i="31" l="1"/>
  <c r="C129" i="26"/>
  <c r="D129" i="26"/>
  <c r="E129" i="26"/>
  <c r="F129" i="26"/>
  <c r="G129" i="26"/>
  <c r="H129" i="26"/>
  <c r="I129" i="26"/>
  <c r="J129" i="26"/>
  <c r="K129" i="26"/>
  <c r="L129" i="26"/>
  <c r="M129" i="26"/>
  <c r="N129" i="26"/>
  <c r="R19" i="31"/>
  <c r="R20" i="31" s="1"/>
  <c r="L19" i="31"/>
  <c r="L20" i="31" s="1"/>
  <c r="E19" i="31"/>
  <c r="E20" i="31" s="1"/>
  <c r="AE24" i="31"/>
  <c r="R18" i="31"/>
  <c r="AE25" i="31"/>
  <c r="AE21" i="31" s="1"/>
  <c r="AE18" i="31"/>
  <c r="L24" i="31"/>
  <c r="L21" i="31"/>
  <c r="L18" i="31"/>
  <c r="E24" i="31"/>
  <c r="E21" i="31"/>
  <c r="E18" i="31"/>
  <c r="BN226" i="31"/>
  <c r="BM226" i="31"/>
  <c r="BO226" i="31" s="1"/>
  <c r="BI226" i="31"/>
  <c r="BH226" i="31"/>
  <c r="BJ226" i="31" s="1"/>
  <c r="BD226" i="31"/>
  <c r="BC226" i="31"/>
  <c r="BE226" i="31" s="1"/>
  <c r="AW226" i="31"/>
  <c r="AV226" i="31"/>
  <c r="AX226" i="31" s="1"/>
  <c r="AR226" i="31"/>
  <c r="AQ226" i="31"/>
  <c r="AS226" i="31" s="1"/>
  <c r="AM226" i="31"/>
  <c r="AL226" i="31"/>
  <c r="AN226" i="31" s="1"/>
  <c r="BN225" i="31"/>
  <c r="BM225" i="31"/>
  <c r="BO225" i="31" s="1"/>
  <c r="BI225" i="31"/>
  <c r="BH225" i="31"/>
  <c r="BJ225" i="31" s="1"/>
  <c r="BD225" i="31"/>
  <c r="BC225" i="31"/>
  <c r="BE225" i="31" s="1"/>
  <c r="AW225" i="31"/>
  <c r="AV225" i="31"/>
  <c r="AX225" i="31" s="1"/>
  <c r="AR225" i="31"/>
  <c r="AQ225" i="31"/>
  <c r="AS225" i="31" s="1"/>
  <c r="AM225" i="31"/>
  <c r="AL225" i="31"/>
  <c r="AN225" i="31" s="1"/>
  <c r="BN224" i="31"/>
  <c r="BM224" i="31"/>
  <c r="BO224" i="31" s="1"/>
  <c r="BI224" i="31"/>
  <c r="BH224" i="31"/>
  <c r="BJ224" i="31" s="1"/>
  <c r="BD224" i="31"/>
  <c r="BC224" i="31"/>
  <c r="BE224" i="31" s="1"/>
  <c r="AW224" i="31"/>
  <c r="AV224" i="31"/>
  <c r="AX224" i="31" s="1"/>
  <c r="AR224" i="31"/>
  <c r="AQ224" i="31"/>
  <c r="AS224" i="31" s="1"/>
  <c r="AM224" i="31"/>
  <c r="AL224" i="31"/>
  <c r="AN224" i="31" s="1"/>
  <c r="BN223" i="31"/>
  <c r="BM223" i="31"/>
  <c r="BO223" i="31" s="1"/>
  <c r="BI223" i="31"/>
  <c r="BH223" i="31"/>
  <c r="BJ223" i="31" s="1"/>
  <c r="BD223" i="31"/>
  <c r="BC223" i="31"/>
  <c r="BE223" i="31" s="1"/>
  <c r="AW223" i="31"/>
  <c r="AV223" i="31"/>
  <c r="AX223" i="31" s="1"/>
  <c r="AR223" i="31"/>
  <c r="AQ223" i="31"/>
  <c r="AS223" i="31" s="1"/>
  <c r="AM223" i="31"/>
  <c r="AL223" i="31"/>
  <c r="AN223" i="31" s="1"/>
  <c r="BN222" i="31"/>
  <c r="BM222" i="31"/>
  <c r="BO222" i="31" s="1"/>
  <c r="BI222" i="31"/>
  <c r="BH222" i="31"/>
  <c r="BJ222" i="31" s="1"/>
  <c r="BD222" i="31"/>
  <c r="BC222" i="31"/>
  <c r="BE222" i="31" s="1"/>
  <c r="AW222" i="31"/>
  <c r="AV222" i="31"/>
  <c r="AX222" i="31" s="1"/>
  <c r="AR222" i="31"/>
  <c r="AQ222" i="31"/>
  <c r="AS222" i="31" s="1"/>
  <c r="AM222" i="31"/>
  <c r="AL222" i="31"/>
  <c r="AN222" i="31" s="1"/>
  <c r="BN221" i="31"/>
  <c r="BM221" i="31"/>
  <c r="BO221" i="31" s="1"/>
  <c r="BI221" i="31"/>
  <c r="BH221" i="31"/>
  <c r="BJ221" i="31" s="1"/>
  <c r="BD221" i="31"/>
  <c r="BC221" i="31"/>
  <c r="BE221" i="31" s="1"/>
  <c r="AW221" i="31"/>
  <c r="AV221" i="31"/>
  <c r="AX221" i="31" s="1"/>
  <c r="AR221" i="31"/>
  <c r="AQ221" i="31"/>
  <c r="AS221" i="31" s="1"/>
  <c r="AM221" i="31"/>
  <c r="AL221" i="31"/>
  <c r="AN221" i="31" s="1"/>
  <c r="BN220" i="31"/>
  <c r="BM220" i="31"/>
  <c r="BO220" i="31" s="1"/>
  <c r="BI220" i="31"/>
  <c r="BH220" i="31"/>
  <c r="BJ220" i="31" s="1"/>
  <c r="BD220" i="31"/>
  <c r="BC220" i="31"/>
  <c r="BE220" i="31" s="1"/>
  <c r="AW220" i="31"/>
  <c r="AV220" i="31"/>
  <c r="AX220" i="31" s="1"/>
  <c r="AR220" i="31"/>
  <c r="AQ220" i="31"/>
  <c r="AS220" i="31" s="1"/>
  <c r="AM220" i="31"/>
  <c r="AL220" i="31"/>
  <c r="AN220" i="31" s="1"/>
  <c r="BN219" i="31"/>
  <c r="BM219" i="31"/>
  <c r="BO219" i="31" s="1"/>
  <c r="BI219" i="31"/>
  <c r="BH219" i="31"/>
  <c r="BJ219" i="31" s="1"/>
  <c r="BD219" i="31"/>
  <c r="BC219" i="31"/>
  <c r="BE219" i="31" s="1"/>
  <c r="AW219" i="31"/>
  <c r="AV219" i="31"/>
  <c r="AX219" i="31" s="1"/>
  <c r="AR219" i="31"/>
  <c r="AQ219" i="31"/>
  <c r="AS219" i="31" s="1"/>
  <c r="AM219" i="31"/>
  <c r="AL219" i="31"/>
  <c r="AN219" i="31" s="1"/>
  <c r="BN218" i="31"/>
  <c r="BM218" i="31"/>
  <c r="BO218" i="31" s="1"/>
  <c r="BI218" i="31"/>
  <c r="BH218" i="31"/>
  <c r="BJ218" i="31" s="1"/>
  <c r="BD218" i="31"/>
  <c r="BC218" i="31"/>
  <c r="BE218" i="31" s="1"/>
  <c r="AW218" i="31"/>
  <c r="AV218" i="31"/>
  <c r="AX218" i="31" s="1"/>
  <c r="AR218" i="31"/>
  <c r="AQ218" i="31"/>
  <c r="AS218" i="31" s="1"/>
  <c r="AM218" i="31"/>
  <c r="AL218" i="31"/>
  <c r="AN218" i="31" s="1"/>
  <c r="BN217" i="31"/>
  <c r="BM217" i="31"/>
  <c r="BO217" i="31" s="1"/>
  <c r="BI217" i="31"/>
  <c r="BH217" i="31"/>
  <c r="BJ217" i="31" s="1"/>
  <c r="BD217" i="31"/>
  <c r="BC217" i="31"/>
  <c r="BE217" i="31" s="1"/>
  <c r="AW217" i="31"/>
  <c r="AV217" i="31"/>
  <c r="AX217" i="31" s="1"/>
  <c r="AR217" i="31"/>
  <c r="AQ217" i="31"/>
  <c r="AS217" i="31" s="1"/>
  <c r="AM217" i="31"/>
  <c r="AL217" i="31"/>
  <c r="AN217" i="31" s="1"/>
  <c r="BN216" i="31"/>
  <c r="BM216" i="31"/>
  <c r="BO216" i="31" s="1"/>
  <c r="BI216" i="31"/>
  <c r="BH216" i="31"/>
  <c r="BJ216" i="31" s="1"/>
  <c r="BD216" i="31"/>
  <c r="BC216" i="31"/>
  <c r="BE216" i="31" s="1"/>
  <c r="AW216" i="31"/>
  <c r="AV216" i="31"/>
  <c r="AX216" i="31" s="1"/>
  <c r="AR216" i="31"/>
  <c r="AQ216" i="31"/>
  <c r="AS216" i="31" s="1"/>
  <c r="AM216" i="31"/>
  <c r="AL216" i="31"/>
  <c r="AN216" i="31" s="1"/>
  <c r="BN215" i="31"/>
  <c r="BM215" i="31"/>
  <c r="BO215" i="31" s="1"/>
  <c r="BI215" i="31"/>
  <c r="BH215" i="31"/>
  <c r="BJ215" i="31" s="1"/>
  <c r="BD215" i="31"/>
  <c r="BC215" i="31"/>
  <c r="BE215" i="31" s="1"/>
  <c r="AW215" i="31"/>
  <c r="AV215" i="31"/>
  <c r="AX215" i="31" s="1"/>
  <c r="AR215" i="31"/>
  <c r="AQ215" i="31"/>
  <c r="AS215" i="31" s="1"/>
  <c r="AM215" i="31"/>
  <c r="AL215" i="31"/>
  <c r="AN215" i="31" s="1"/>
  <c r="BN214" i="31"/>
  <c r="BM214" i="31"/>
  <c r="BO214" i="31" s="1"/>
  <c r="BI214" i="31"/>
  <c r="BH214" i="31"/>
  <c r="BJ214" i="31" s="1"/>
  <c r="BD214" i="31"/>
  <c r="BC214" i="31"/>
  <c r="BE214" i="31" s="1"/>
  <c r="AW214" i="31"/>
  <c r="AV214" i="31"/>
  <c r="AX214" i="31" s="1"/>
  <c r="AR214" i="31"/>
  <c r="AQ214" i="31"/>
  <c r="AS214" i="31" s="1"/>
  <c r="AM214" i="31"/>
  <c r="AL214" i="31"/>
  <c r="AN214" i="31" s="1"/>
  <c r="BN213" i="31"/>
  <c r="BM213" i="31"/>
  <c r="BO213" i="31" s="1"/>
  <c r="BI213" i="31"/>
  <c r="BH213" i="31"/>
  <c r="BJ213" i="31" s="1"/>
  <c r="BD213" i="31"/>
  <c r="BC213" i="31"/>
  <c r="BE213" i="31" s="1"/>
  <c r="AW213" i="31"/>
  <c r="AV213" i="31"/>
  <c r="AX213" i="31" s="1"/>
  <c r="AR213" i="31"/>
  <c r="AQ213" i="31"/>
  <c r="AS213" i="31" s="1"/>
  <c r="AM213" i="31"/>
  <c r="AL213" i="31"/>
  <c r="AN213" i="31" s="1"/>
  <c r="BN212" i="31"/>
  <c r="BM212" i="31"/>
  <c r="BO212" i="31" s="1"/>
  <c r="BI212" i="31"/>
  <c r="BH212" i="31"/>
  <c r="BJ212" i="31" s="1"/>
  <c r="BD212" i="31"/>
  <c r="BC212" i="31"/>
  <c r="BE212" i="31" s="1"/>
  <c r="AW212" i="31"/>
  <c r="AV212" i="31"/>
  <c r="AX212" i="31" s="1"/>
  <c r="AR212" i="31"/>
  <c r="AQ212" i="31"/>
  <c r="AS212" i="31" s="1"/>
  <c r="AM212" i="31"/>
  <c r="AL212" i="31"/>
  <c r="AN212" i="31" s="1"/>
  <c r="BN211" i="31"/>
  <c r="BM211" i="31"/>
  <c r="BO211" i="31" s="1"/>
  <c r="BI211" i="31"/>
  <c r="BH211" i="31"/>
  <c r="BJ211" i="31" s="1"/>
  <c r="BD211" i="31"/>
  <c r="BC211" i="31"/>
  <c r="BE211" i="31" s="1"/>
  <c r="AW211" i="31"/>
  <c r="AV211" i="31"/>
  <c r="AX211" i="31" s="1"/>
  <c r="AR211" i="31"/>
  <c r="AQ211" i="31"/>
  <c r="AS211" i="31" s="1"/>
  <c r="AM211" i="31"/>
  <c r="AL211" i="31"/>
  <c r="AN211" i="31" s="1"/>
  <c r="BN210" i="31"/>
  <c r="BM210" i="31"/>
  <c r="BO210" i="31" s="1"/>
  <c r="BI210" i="31"/>
  <c r="BH210" i="31"/>
  <c r="BJ210" i="31" s="1"/>
  <c r="BD210" i="31"/>
  <c r="BC210" i="31"/>
  <c r="BE210" i="31" s="1"/>
  <c r="AW210" i="31"/>
  <c r="AV210" i="31"/>
  <c r="AX210" i="31" s="1"/>
  <c r="AR210" i="31"/>
  <c r="AQ210" i="31"/>
  <c r="AS210" i="31" s="1"/>
  <c r="AM210" i="31"/>
  <c r="AL210" i="31"/>
  <c r="AN210" i="31" s="1"/>
  <c r="BN209" i="31"/>
  <c r="BM209" i="31"/>
  <c r="BO209" i="31" s="1"/>
  <c r="BI209" i="31"/>
  <c r="BH209" i="31"/>
  <c r="BJ209" i="31" s="1"/>
  <c r="BD209" i="31"/>
  <c r="BC209" i="31"/>
  <c r="BE209" i="31" s="1"/>
  <c r="AW209" i="31"/>
  <c r="AV209" i="31"/>
  <c r="AX209" i="31" s="1"/>
  <c r="AR209" i="31"/>
  <c r="AQ209" i="31"/>
  <c r="AS209" i="31" s="1"/>
  <c r="AM209" i="31"/>
  <c r="AL209" i="31"/>
  <c r="AN209" i="31" s="1"/>
  <c r="BN208" i="31"/>
  <c r="BM208" i="31"/>
  <c r="BO208" i="31" s="1"/>
  <c r="BI208" i="31"/>
  <c r="BH208" i="31"/>
  <c r="BJ208" i="31" s="1"/>
  <c r="BD208" i="31"/>
  <c r="BC208" i="31"/>
  <c r="BE208" i="31" s="1"/>
  <c r="AW208" i="31"/>
  <c r="AV208" i="31"/>
  <c r="AX208" i="31" s="1"/>
  <c r="AR208" i="31"/>
  <c r="AQ208" i="31"/>
  <c r="AS208" i="31" s="1"/>
  <c r="AM208" i="31"/>
  <c r="AL208" i="31"/>
  <c r="AN208" i="31" s="1"/>
  <c r="BN207" i="31"/>
  <c r="BM207" i="31"/>
  <c r="BO207" i="31" s="1"/>
  <c r="BI207" i="31"/>
  <c r="BH207" i="31"/>
  <c r="BJ207" i="31" s="1"/>
  <c r="BD207" i="31"/>
  <c r="BC207" i="31"/>
  <c r="BE207" i="31" s="1"/>
  <c r="AW207" i="31"/>
  <c r="AV207" i="31"/>
  <c r="AX207" i="31" s="1"/>
  <c r="AR207" i="31"/>
  <c r="AQ207" i="31"/>
  <c r="AS207" i="31" s="1"/>
  <c r="AM207" i="31"/>
  <c r="AL207" i="31"/>
  <c r="AN207" i="31" s="1"/>
  <c r="BN206" i="31"/>
  <c r="BM206" i="31"/>
  <c r="BO206" i="31" s="1"/>
  <c r="BI206" i="31"/>
  <c r="BH206" i="31"/>
  <c r="BJ206" i="31" s="1"/>
  <c r="BD206" i="31"/>
  <c r="BC206" i="31"/>
  <c r="BE206" i="31" s="1"/>
  <c r="AW206" i="31"/>
  <c r="AV206" i="31"/>
  <c r="AX206" i="31" s="1"/>
  <c r="AR206" i="31"/>
  <c r="AQ206" i="31"/>
  <c r="AS206" i="31" s="1"/>
  <c r="AM206" i="31"/>
  <c r="AL206" i="31"/>
  <c r="AN206" i="31" s="1"/>
  <c r="BN205" i="31"/>
  <c r="BM205" i="31"/>
  <c r="BO205" i="31" s="1"/>
  <c r="BI205" i="31"/>
  <c r="BH205" i="31"/>
  <c r="BJ205" i="31" s="1"/>
  <c r="BD205" i="31"/>
  <c r="BC205" i="31"/>
  <c r="BE205" i="31" s="1"/>
  <c r="AW205" i="31"/>
  <c r="AV205" i="31"/>
  <c r="AX205" i="31" s="1"/>
  <c r="AR205" i="31"/>
  <c r="AQ205" i="31"/>
  <c r="AS205" i="31" s="1"/>
  <c r="AM205" i="31"/>
  <c r="AL205" i="31"/>
  <c r="AN205" i="31" s="1"/>
  <c r="BN204" i="31"/>
  <c r="BM204" i="31"/>
  <c r="BO204" i="31" s="1"/>
  <c r="BI204" i="31"/>
  <c r="BH204" i="31"/>
  <c r="BJ204" i="31" s="1"/>
  <c r="BD204" i="31"/>
  <c r="BC204" i="31"/>
  <c r="BE204" i="31" s="1"/>
  <c r="AW204" i="31"/>
  <c r="AV204" i="31"/>
  <c r="AX204" i="31" s="1"/>
  <c r="AR204" i="31"/>
  <c r="AQ204" i="31"/>
  <c r="AS204" i="31" s="1"/>
  <c r="AM204" i="31"/>
  <c r="AL204" i="31"/>
  <c r="AN204" i="31" s="1"/>
  <c r="BN203" i="31"/>
  <c r="BM203" i="31"/>
  <c r="BO203" i="31" s="1"/>
  <c r="BI203" i="31"/>
  <c r="BH203" i="31"/>
  <c r="BJ203" i="31" s="1"/>
  <c r="BD203" i="31"/>
  <c r="BC203" i="31"/>
  <c r="BE203" i="31" s="1"/>
  <c r="AW203" i="31"/>
  <c r="AV203" i="31"/>
  <c r="AX203" i="31" s="1"/>
  <c r="AR203" i="31"/>
  <c r="AQ203" i="31"/>
  <c r="AS203" i="31" s="1"/>
  <c r="AM203" i="31"/>
  <c r="AL203" i="31"/>
  <c r="AN203" i="31" s="1"/>
  <c r="BN202" i="31"/>
  <c r="BM202" i="31"/>
  <c r="BO202" i="31" s="1"/>
  <c r="BI202" i="31"/>
  <c r="BH202" i="31"/>
  <c r="BJ202" i="31" s="1"/>
  <c r="BD202" i="31"/>
  <c r="BC202" i="31"/>
  <c r="BE202" i="31" s="1"/>
  <c r="AW202" i="31"/>
  <c r="AV202" i="31"/>
  <c r="AX202" i="31" s="1"/>
  <c r="AR202" i="31"/>
  <c r="AQ202" i="31"/>
  <c r="AS202" i="31" s="1"/>
  <c r="AM202" i="31"/>
  <c r="AL202" i="31"/>
  <c r="AN202" i="31" s="1"/>
  <c r="BN201" i="31"/>
  <c r="BM201" i="31"/>
  <c r="BO201" i="31" s="1"/>
  <c r="BI201" i="31"/>
  <c r="BH201" i="31"/>
  <c r="BJ201" i="31" s="1"/>
  <c r="BD201" i="31"/>
  <c r="BC201" i="31"/>
  <c r="BE201" i="31" s="1"/>
  <c r="AW201" i="31"/>
  <c r="AV201" i="31"/>
  <c r="AX201" i="31" s="1"/>
  <c r="AR201" i="31"/>
  <c r="AQ201" i="31"/>
  <c r="AS201" i="31" s="1"/>
  <c r="AM201" i="31"/>
  <c r="AL201" i="31"/>
  <c r="AN201" i="31" s="1"/>
  <c r="BN200" i="31"/>
  <c r="BM200" i="31"/>
  <c r="BO200" i="31" s="1"/>
  <c r="BI200" i="31"/>
  <c r="BH200" i="31"/>
  <c r="BJ200" i="31" s="1"/>
  <c r="BD200" i="31"/>
  <c r="BC200" i="31"/>
  <c r="BE200" i="31" s="1"/>
  <c r="AW200" i="31"/>
  <c r="AV200" i="31"/>
  <c r="AX200" i="31" s="1"/>
  <c r="AR200" i="31"/>
  <c r="AQ200" i="31"/>
  <c r="AS200" i="31" s="1"/>
  <c r="AM200" i="31"/>
  <c r="AL200" i="31"/>
  <c r="AN200" i="31" s="1"/>
  <c r="BN199" i="31"/>
  <c r="BM199" i="31"/>
  <c r="BO199" i="31" s="1"/>
  <c r="BI199" i="31"/>
  <c r="BH199" i="31"/>
  <c r="BJ199" i="31" s="1"/>
  <c r="BD199" i="31"/>
  <c r="BC199" i="31"/>
  <c r="BE199" i="31" s="1"/>
  <c r="AW199" i="31"/>
  <c r="AV199" i="31"/>
  <c r="AX199" i="31" s="1"/>
  <c r="AR199" i="31"/>
  <c r="AQ199" i="31"/>
  <c r="AS199" i="31" s="1"/>
  <c r="AM199" i="31"/>
  <c r="AL199" i="31"/>
  <c r="AN199" i="31" s="1"/>
  <c r="BN198" i="31"/>
  <c r="BM198" i="31"/>
  <c r="BO198" i="31" s="1"/>
  <c r="BI198" i="31"/>
  <c r="BH198" i="31"/>
  <c r="BJ198" i="31" s="1"/>
  <c r="BD198" i="31"/>
  <c r="BC198" i="31"/>
  <c r="BE198" i="31" s="1"/>
  <c r="AW198" i="31"/>
  <c r="AV198" i="31"/>
  <c r="AX198" i="31" s="1"/>
  <c r="AR198" i="31"/>
  <c r="AQ198" i="31"/>
  <c r="AS198" i="31" s="1"/>
  <c r="AM198" i="31"/>
  <c r="AL198" i="31"/>
  <c r="AN198" i="31" s="1"/>
  <c r="BN197" i="31"/>
  <c r="BM197" i="31"/>
  <c r="BO197" i="31" s="1"/>
  <c r="BI197" i="31"/>
  <c r="BH197" i="31"/>
  <c r="BJ197" i="31" s="1"/>
  <c r="BD197" i="31"/>
  <c r="BC197" i="31"/>
  <c r="BE197" i="31" s="1"/>
  <c r="AW197" i="31"/>
  <c r="AV197" i="31"/>
  <c r="AX197" i="31" s="1"/>
  <c r="AR197" i="31"/>
  <c r="AQ197" i="31"/>
  <c r="AS197" i="31" s="1"/>
  <c r="AM197" i="31"/>
  <c r="AL197" i="31"/>
  <c r="AN197" i="31" s="1"/>
  <c r="BN196" i="31"/>
  <c r="BM196" i="31"/>
  <c r="BO196" i="31" s="1"/>
  <c r="BI196" i="31"/>
  <c r="BH196" i="31"/>
  <c r="BJ196" i="31" s="1"/>
  <c r="BD196" i="31"/>
  <c r="BC196" i="31"/>
  <c r="BE196" i="31" s="1"/>
  <c r="AW196" i="31"/>
  <c r="AV196" i="31"/>
  <c r="AX196" i="31" s="1"/>
  <c r="AR196" i="31"/>
  <c r="AQ196" i="31"/>
  <c r="AS196" i="31" s="1"/>
  <c r="AM196" i="31"/>
  <c r="AL196" i="31"/>
  <c r="AN196" i="31" s="1"/>
  <c r="BN195" i="31"/>
  <c r="BM195" i="31"/>
  <c r="BO195" i="31" s="1"/>
  <c r="BI195" i="31"/>
  <c r="BH195" i="31"/>
  <c r="BJ195" i="31" s="1"/>
  <c r="BD195" i="31"/>
  <c r="BC195" i="31"/>
  <c r="BE195" i="31" s="1"/>
  <c r="AW195" i="31"/>
  <c r="AV195" i="31"/>
  <c r="AX195" i="31" s="1"/>
  <c r="AR195" i="31"/>
  <c r="AQ195" i="31"/>
  <c r="AS195" i="31" s="1"/>
  <c r="AM195" i="31"/>
  <c r="AL195" i="31"/>
  <c r="AN195" i="31" s="1"/>
  <c r="BN194" i="31"/>
  <c r="BM194" i="31"/>
  <c r="BO194" i="31" s="1"/>
  <c r="BI194" i="31"/>
  <c r="BH194" i="31"/>
  <c r="BJ194" i="31" s="1"/>
  <c r="BD194" i="31"/>
  <c r="BC194" i="31"/>
  <c r="BE194" i="31" s="1"/>
  <c r="AW194" i="31"/>
  <c r="AV194" i="31"/>
  <c r="AX194" i="31" s="1"/>
  <c r="AR194" i="31"/>
  <c r="AQ194" i="31"/>
  <c r="AS194" i="31" s="1"/>
  <c r="AM194" i="31"/>
  <c r="AL194" i="31"/>
  <c r="AN194" i="31" s="1"/>
  <c r="BN193" i="31"/>
  <c r="BM193" i="31"/>
  <c r="BO193" i="31" s="1"/>
  <c r="BI193" i="31"/>
  <c r="BH193" i="31"/>
  <c r="BJ193" i="31" s="1"/>
  <c r="BD193" i="31"/>
  <c r="BC193" i="31"/>
  <c r="BE193" i="31" s="1"/>
  <c r="AW193" i="31"/>
  <c r="AV193" i="31"/>
  <c r="AX193" i="31" s="1"/>
  <c r="AR193" i="31"/>
  <c r="AQ193" i="31"/>
  <c r="AS193" i="31" s="1"/>
  <c r="AM193" i="31"/>
  <c r="AL193" i="31"/>
  <c r="AN193" i="31" s="1"/>
  <c r="BN192" i="31"/>
  <c r="BM192" i="31"/>
  <c r="BO192" i="31" s="1"/>
  <c r="BI192" i="31"/>
  <c r="BH192" i="31"/>
  <c r="BJ192" i="31" s="1"/>
  <c r="BD192" i="31"/>
  <c r="BC192" i="31"/>
  <c r="BE192" i="31" s="1"/>
  <c r="AW192" i="31"/>
  <c r="AV192" i="31"/>
  <c r="AX192" i="31" s="1"/>
  <c r="AR192" i="31"/>
  <c r="AQ192" i="31"/>
  <c r="AS192" i="31" s="1"/>
  <c r="AM192" i="31"/>
  <c r="AL192" i="31"/>
  <c r="AN192" i="31" s="1"/>
  <c r="BN191" i="31"/>
  <c r="BM191" i="31"/>
  <c r="BO191" i="31" s="1"/>
  <c r="BI191" i="31"/>
  <c r="BH191" i="31"/>
  <c r="BJ191" i="31" s="1"/>
  <c r="BD191" i="31"/>
  <c r="BC191" i="31"/>
  <c r="BE191" i="31" s="1"/>
  <c r="AW191" i="31"/>
  <c r="AV191" i="31"/>
  <c r="AX191" i="31" s="1"/>
  <c r="AR191" i="31"/>
  <c r="AQ191" i="31"/>
  <c r="AS191" i="31" s="1"/>
  <c r="AM191" i="31"/>
  <c r="AL191" i="31"/>
  <c r="AN191" i="31" s="1"/>
  <c r="BN190" i="31"/>
  <c r="BM190" i="31"/>
  <c r="BO190" i="31" s="1"/>
  <c r="BI190" i="31"/>
  <c r="BH190" i="31"/>
  <c r="BJ190" i="31" s="1"/>
  <c r="BD190" i="31"/>
  <c r="BC190" i="31"/>
  <c r="BE190" i="31" s="1"/>
  <c r="AW190" i="31"/>
  <c r="AV190" i="31"/>
  <c r="AX190" i="31" s="1"/>
  <c r="AR190" i="31"/>
  <c r="AQ190" i="31"/>
  <c r="AS190" i="31" s="1"/>
  <c r="AM190" i="31"/>
  <c r="AL190" i="31"/>
  <c r="AN190" i="31" s="1"/>
  <c r="BN189" i="31"/>
  <c r="BM189" i="31"/>
  <c r="BO189" i="31" s="1"/>
  <c r="BI189" i="31"/>
  <c r="BH189" i="31"/>
  <c r="BJ189" i="31" s="1"/>
  <c r="BD189" i="31"/>
  <c r="BC189" i="31"/>
  <c r="BE189" i="31" s="1"/>
  <c r="AW189" i="31"/>
  <c r="AV189" i="31"/>
  <c r="AX189" i="31" s="1"/>
  <c r="AR189" i="31"/>
  <c r="AQ189" i="31"/>
  <c r="AS189" i="31" s="1"/>
  <c r="AM189" i="31"/>
  <c r="AL189" i="31"/>
  <c r="AN189" i="31" s="1"/>
  <c r="BN188" i="31"/>
  <c r="BM188" i="31"/>
  <c r="BO188" i="31" s="1"/>
  <c r="BI188" i="31"/>
  <c r="BH188" i="31"/>
  <c r="BJ188" i="31" s="1"/>
  <c r="BD188" i="31"/>
  <c r="BC188" i="31"/>
  <c r="BE188" i="31" s="1"/>
  <c r="AW188" i="31"/>
  <c r="AV188" i="31"/>
  <c r="AX188" i="31" s="1"/>
  <c r="AR188" i="31"/>
  <c r="AQ188" i="31"/>
  <c r="AS188" i="31" s="1"/>
  <c r="AM188" i="31"/>
  <c r="AL188" i="31"/>
  <c r="AN188" i="31" s="1"/>
  <c r="BN187" i="31"/>
  <c r="BM187" i="31"/>
  <c r="BO187" i="31" s="1"/>
  <c r="BI187" i="31"/>
  <c r="BH187" i="31"/>
  <c r="BJ187" i="31" s="1"/>
  <c r="BD187" i="31"/>
  <c r="BC187" i="31"/>
  <c r="BE187" i="31" s="1"/>
  <c r="AW187" i="31"/>
  <c r="AV187" i="31"/>
  <c r="AX187" i="31" s="1"/>
  <c r="AR187" i="31"/>
  <c r="AQ187" i="31"/>
  <c r="AS187" i="31" s="1"/>
  <c r="AM187" i="31"/>
  <c r="AL187" i="31"/>
  <c r="AN187" i="31" s="1"/>
  <c r="BN186" i="31"/>
  <c r="BM186" i="31"/>
  <c r="BO186" i="31" s="1"/>
  <c r="BI186" i="31"/>
  <c r="BH186" i="31"/>
  <c r="BJ186" i="31" s="1"/>
  <c r="BD186" i="31"/>
  <c r="BC186" i="31"/>
  <c r="BE186" i="31" s="1"/>
  <c r="AW186" i="31"/>
  <c r="AV186" i="31"/>
  <c r="AX186" i="31" s="1"/>
  <c r="AR186" i="31"/>
  <c r="AQ186" i="31"/>
  <c r="AS186" i="31" s="1"/>
  <c r="AM186" i="31"/>
  <c r="AL186" i="31"/>
  <c r="AN186" i="31" s="1"/>
  <c r="BN185" i="31"/>
  <c r="BM185" i="31"/>
  <c r="BO185" i="31" s="1"/>
  <c r="BI185" i="31"/>
  <c r="BH185" i="31"/>
  <c r="BJ185" i="31" s="1"/>
  <c r="BD185" i="31"/>
  <c r="BC185" i="31"/>
  <c r="BE185" i="31" s="1"/>
  <c r="AW185" i="31"/>
  <c r="AV185" i="31"/>
  <c r="AX185" i="31" s="1"/>
  <c r="AR185" i="31"/>
  <c r="AQ185" i="31"/>
  <c r="AS185" i="31" s="1"/>
  <c r="AM185" i="31"/>
  <c r="AL185" i="31"/>
  <c r="AN185" i="31" s="1"/>
  <c r="BN184" i="31"/>
  <c r="BM184" i="31"/>
  <c r="BO184" i="31" s="1"/>
  <c r="BI184" i="31"/>
  <c r="BH184" i="31"/>
  <c r="BJ184" i="31" s="1"/>
  <c r="BD184" i="31"/>
  <c r="BC184" i="31"/>
  <c r="BE184" i="31" s="1"/>
  <c r="AW184" i="31"/>
  <c r="AV184" i="31"/>
  <c r="AX184" i="31" s="1"/>
  <c r="AR184" i="31"/>
  <c r="AQ184" i="31"/>
  <c r="AS184" i="31" s="1"/>
  <c r="AM184" i="31"/>
  <c r="AL184" i="31"/>
  <c r="AN184" i="31" s="1"/>
  <c r="BN183" i="31"/>
  <c r="BM183" i="31"/>
  <c r="BO183" i="31" s="1"/>
  <c r="BI183" i="31"/>
  <c r="BH183" i="31"/>
  <c r="BJ183" i="31" s="1"/>
  <c r="BD183" i="31"/>
  <c r="BC183" i="31"/>
  <c r="BE183" i="31" s="1"/>
  <c r="AW183" i="31"/>
  <c r="AV183" i="31"/>
  <c r="AX183" i="31" s="1"/>
  <c r="AR183" i="31"/>
  <c r="AQ183" i="31"/>
  <c r="AS183" i="31" s="1"/>
  <c r="AM183" i="31"/>
  <c r="AL183" i="31"/>
  <c r="AN183" i="31" s="1"/>
  <c r="BN182" i="31"/>
  <c r="BM182" i="31"/>
  <c r="BO182" i="31" s="1"/>
  <c r="BI182" i="31"/>
  <c r="BH182" i="31"/>
  <c r="BJ182" i="31" s="1"/>
  <c r="BD182" i="31"/>
  <c r="BC182" i="31"/>
  <c r="BE182" i="31" s="1"/>
  <c r="AW182" i="31"/>
  <c r="AV182" i="31"/>
  <c r="AX182" i="31" s="1"/>
  <c r="AR182" i="31"/>
  <c r="AQ182" i="31"/>
  <c r="AS182" i="31" s="1"/>
  <c r="AM182" i="31"/>
  <c r="AL182" i="31"/>
  <c r="AN182" i="31" s="1"/>
  <c r="BN181" i="31"/>
  <c r="BM181" i="31"/>
  <c r="BO181" i="31" s="1"/>
  <c r="BI181" i="31"/>
  <c r="BH181" i="31"/>
  <c r="BJ181" i="31" s="1"/>
  <c r="BD181" i="31"/>
  <c r="BC181" i="31"/>
  <c r="BE181" i="31" s="1"/>
  <c r="AW181" i="31"/>
  <c r="AV181" i="31"/>
  <c r="AX181" i="31" s="1"/>
  <c r="AR181" i="31"/>
  <c r="AQ181" i="31"/>
  <c r="AS181" i="31" s="1"/>
  <c r="AM181" i="31"/>
  <c r="AL181" i="31"/>
  <c r="AN181" i="31" s="1"/>
  <c r="BN180" i="31"/>
  <c r="BM180" i="31"/>
  <c r="BO180" i="31" s="1"/>
  <c r="BI180" i="31"/>
  <c r="BH180" i="31"/>
  <c r="BJ180" i="31" s="1"/>
  <c r="BD180" i="31"/>
  <c r="BC180" i="31"/>
  <c r="BE180" i="31" s="1"/>
  <c r="AW180" i="31"/>
  <c r="AV180" i="31"/>
  <c r="AX180" i="31" s="1"/>
  <c r="AR180" i="31"/>
  <c r="AQ180" i="31"/>
  <c r="AS180" i="31" s="1"/>
  <c r="AM180" i="31"/>
  <c r="AL180" i="31"/>
  <c r="AN180" i="31" s="1"/>
  <c r="BN179" i="31"/>
  <c r="BM179" i="31"/>
  <c r="BO179" i="31" s="1"/>
  <c r="BI179" i="31"/>
  <c r="BH179" i="31"/>
  <c r="BJ179" i="31" s="1"/>
  <c r="BD179" i="31"/>
  <c r="BC179" i="31"/>
  <c r="BE179" i="31" s="1"/>
  <c r="AW179" i="31"/>
  <c r="AV179" i="31"/>
  <c r="AX179" i="31" s="1"/>
  <c r="AR179" i="31"/>
  <c r="AQ179" i="31"/>
  <c r="AS179" i="31" s="1"/>
  <c r="AM179" i="31"/>
  <c r="AL179" i="31"/>
  <c r="AN179" i="31" s="1"/>
  <c r="BN178" i="31"/>
  <c r="BM178" i="31"/>
  <c r="BO178" i="31" s="1"/>
  <c r="BI178" i="31"/>
  <c r="BH178" i="31"/>
  <c r="BJ178" i="31" s="1"/>
  <c r="BD178" i="31"/>
  <c r="BC178" i="31"/>
  <c r="BE178" i="31" s="1"/>
  <c r="AW178" i="31"/>
  <c r="AV178" i="31"/>
  <c r="AX178" i="31" s="1"/>
  <c r="AR178" i="31"/>
  <c r="AQ178" i="31"/>
  <c r="AS178" i="31" s="1"/>
  <c r="AM178" i="31"/>
  <c r="AL178" i="31"/>
  <c r="AN178" i="31" s="1"/>
  <c r="BN177" i="31"/>
  <c r="BM177" i="31"/>
  <c r="BO177" i="31" s="1"/>
  <c r="BI177" i="31"/>
  <c r="BH177" i="31"/>
  <c r="BJ177" i="31" s="1"/>
  <c r="BD177" i="31"/>
  <c r="BC177" i="31"/>
  <c r="BE177" i="31" s="1"/>
  <c r="AW177" i="31"/>
  <c r="AV177" i="31"/>
  <c r="AX177" i="31" s="1"/>
  <c r="AR177" i="31"/>
  <c r="AQ177" i="31"/>
  <c r="AS177" i="31" s="1"/>
  <c r="AM177" i="31"/>
  <c r="AL177" i="31"/>
  <c r="AN177" i="31" s="1"/>
  <c r="BN176" i="31"/>
  <c r="BM176" i="31"/>
  <c r="BO176" i="31" s="1"/>
  <c r="BI176" i="31"/>
  <c r="BH176" i="31"/>
  <c r="BJ176" i="31" s="1"/>
  <c r="BD176" i="31"/>
  <c r="BC176" i="31"/>
  <c r="BE176" i="31" s="1"/>
  <c r="AW176" i="31"/>
  <c r="AV176" i="31"/>
  <c r="AX176" i="31" s="1"/>
  <c r="AR176" i="31"/>
  <c r="AQ176" i="31"/>
  <c r="AS176" i="31" s="1"/>
  <c r="AM176" i="31"/>
  <c r="AL176" i="31"/>
  <c r="AN176" i="31" s="1"/>
  <c r="BN175" i="31"/>
  <c r="BM175" i="31"/>
  <c r="BO175" i="31" s="1"/>
  <c r="BI175" i="31"/>
  <c r="BH175" i="31"/>
  <c r="BJ175" i="31" s="1"/>
  <c r="BD175" i="31"/>
  <c r="BC175" i="31"/>
  <c r="BE175" i="31" s="1"/>
  <c r="AW175" i="31"/>
  <c r="AV175" i="31"/>
  <c r="AX175" i="31" s="1"/>
  <c r="AR175" i="31"/>
  <c r="AQ175" i="31"/>
  <c r="AS175" i="31" s="1"/>
  <c r="AM175" i="31"/>
  <c r="AL175" i="31"/>
  <c r="AN175" i="31" s="1"/>
  <c r="BN174" i="31"/>
  <c r="BM174" i="31"/>
  <c r="BO174" i="31" s="1"/>
  <c r="BI174" i="31"/>
  <c r="BH174" i="31"/>
  <c r="BJ174" i="31" s="1"/>
  <c r="BD174" i="31"/>
  <c r="BC174" i="31"/>
  <c r="BE174" i="31" s="1"/>
  <c r="AW174" i="31"/>
  <c r="AV174" i="31"/>
  <c r="AX174" i="31" s="1"/>
  <c r="AR174" i="31"/>
  <c r="AQ174" i="31"/>
  <c r="AS174" i="31" s="1"/>
  <c r="AM174" i="31"/>
  <c r="AL174" i="31"/>
  <c r="AN174" i="31" s="1"/>
  <c r="BN173" i="31"/>
  <c r="BM173" i="31"/>
  <c r="BO173" i="31" s="1"/>
  <c r="BI173" i="31"/>
  <c r="BH173" i="31"/>
  <c r="BJ173" i="31" s="1"/>
  <c r="BD173" i="31"/>
  <c r="BC173" i="31"/>
  <c r="BE173" i="31" s="1"/>
  <c r="AW173" i="31"/>
  <c r="AV173" i="31"/>
  <c r="AX173" i="31" s="1"/>
  <c r="AR173" i="31"/>
  <c r="AQ173" i="31"/>
  <c r="AS173" i="31" s="1"/>
  <c r="AM173" i="31"/>
  <c r="AL173" i="31"/>
  <c r="AN173" i="31" s="1"/>
  <c r="BN172" i="31"/>
  <c r="BM172" i="31"/>
  <c r="BO172" i="31" s="1"/>
  <c r="BI172" i="31"/>
  <c r="BH172" i="31"/>
  <c r="BJ172" i="31" s="1"/>
  <c r="BD172" i="31"/>
  <c r="BC172" i="31"/>
  <c r="BE172" i="31" s="1"/>
  <c r="AW172" i="31"/>
  <c r="AV172" i="31"/>
  <c r="AX172" i="31" s="1"/>
  <c r="AR172" i="31"/>
  <c r="AQ172" i="31"/>
  <c r="AS172" i="31" s="1"/>
  <c r="AM172" i="31"/>
  <c r="AL172" i="31"/>
  <c r="AN172" i="31" s="1"/>
  <c r="BN171" i="31"/>
  <c r="BM171" i="31"/>
  <c r="BO171" i="31" s="1"/>
  <c r="BI171" i="31"/>
  <c r="BH171" i="31"/>
  <c r="BJ171" i="31" s="1"/>
  <c r="BD171" i="31"/>
  <c r="BC171" i="31"/>
  <c r="BE171" i="31" s="1"/>
  <c r="AW171" i="31"/>
  <c r="AV171" i="31"/>
  <c r="AX171" i="31" s="1"/>
  <c r="AR171" i="31"/>
  <c r="AQ171" i="31"/>
  <c r="AS171" i="31" s="1"/>
  <c r="AM171" i="31"/>
  <c r="AL171" i="31"/>
  <c r="AN171" i="31" s="1"/>
  <c r="BN170" i="31"/>
  <c r="BM170" i="31"/>
  <c r="BO170" i="31" s="1"/>
  <c r="BI170" i="31"/>
  <c r="BH170" i="31"/>
  <c r="BJ170" i="31" s="1"/>
  <c r="BD170" i="31"/>
  <c r="BC170" i="31"/>
  <c r="BE170" i="31" s="1"/>
  <c r="AW170" i="31"/>
  <c r="AV170" i="31"/>
  <c r="AX170" i="31" s="1"/>
  <c r="AR170" i="31"/>
  <c r="AQ170" i="31"/>
  <c r="AS170" i="31" s="1"/>
  <c r="AM170" i="31"/>
  <c r="AL170" i="31"/>
  <c r="AN170" i="31" s="1"/>
  <c r="BN169" i="31"/>
  <c r="BM169" i="31"/>
  <c r="BO169" i="31" s="1"/>
  <c r="BI169" i="31"/>
  <c r="BH169" i="31"/>
  <c r="BJ169" i="31" s="1"/>
  <c r="BD169" i="31"/>
  <c r="BC169" i="31"/>
  <c r="BE169" i="31" s="1"/>
  <c r="AW169" i="31"/>
  <c r="AV169" i="31"/>
  <c r="AX169" i="31" s="1"/>
  <c r="AR169" i="31"/>
  <c r="AQ169" i="31"/>
  <c r="AS169" i="31" s="1"/>
  <c r="AM169" i="31"/>
  <c r="AL169" i="31"/>
  <c r="AN169" i="31" s="1"/>
  <c r="BN168" i="31"/>
  <c r="BM168" i="31"/>
  <c r="BO168" i="31" s="1"/>
  <c r="BI168" i="31"/>
  <c r="BH168" i="31"/>
  <c r="BJ168" i="31" s="1"/>
  <c r="BD168" i="31"/>
  <c r="BC168" i="31"/>
  <c r="BE168" i="31" s="1"/>
  <c r="AW168" i="31"/>
  <c r="AV168" i="31"/>
  <c r="AX168" i="31" s="1"/>
  <c r="AR168" i="31"/>
  <c r="AQ168" i="31"/>
  <c r="AS168" i="31" s="1"/>
  <c r="AM168" i="31"/>
  <c r="AL168" i="31"/>
  <c r="AN168" i="31" s="1"/>
  <c r="BN167" i="31"/>
  <c r="BM167" i="31"/>
  <c r="BO167" i="31" s="1"/>
  <c r="BI167" i="31"/>
  <c r="BH167" i="31"/>
  <c r="BJ167" i="31" s="1"/>
  <c r="BD167" i="31"/>
  <c r="BC167" i="31"/>
  <c r="BE167" i="31" s="1"/>
  <c r="AW167" i="31"/>
  <c r="AV167" i="31"/>
  <c r="AX167" i="31" s="1"/>
  <c r="AR167" i="31"/>
  <c r="AQ167" i="31"/>
  <c r="AS167" i="31" s="1"/>
  <c r="AM167" i="31"/>
  <c r="AL167" i="31"/>
  <c r="AN167" i="31" s="1"/>
  <c r="BN166" i="31"/>
  <c r="BM166" i="31"/>
  <c r="BO166" i="31" s="1"/>
  <c r="BI166" i="31"/>
  <c r="BH166" i="31"/>
  <c r="BJ166" i="31" s="1"/>
  <c r="BD166" i="31"/>
  <c r="BC166" i="31"/>
  <c r="BE166" i="31" s="1"/>
  <c r="AW166" i="31"/>
  <c r="AV166" i="31"/>
  <c r="AX166" i="31" s="1"/>
  <c r="AR166" i="31"/>
  <c r="AQ166" i="31"/>
  <c r="AS166" i="31" s="1"/>
  <c r="AM166" i="31"/>
  <c r="AL166" i="31"/>
  <c r="AN166" i="31" s="1"/>
  <c r="BN165" i="31"/>
  <c r="BM165" i="31"/>
  <c r="BO165" i="31" s="1"/>
  <c r="BI165" i="31"/>
  <c r="BH165" i="31"/>
  <c r="BJ165" i="31" s="1"/>
  <c r="BD165" i="31"/>
  <c r="BC165" i="31"/>
  <c r="BE165" i="31" s="1"/>
  <c r="AW165" i="31"/>
  <c r="AV165" i="31"/>
  <c r="AX165" i="31" s="1"/>
  <c r="AR165" i="31"/>
  <c r="AQ165" i="31"/>
  <c r="AS165" i="31" s="1"/>
  <c r="AM165" i="31"/>
  <c r="AL165" i="31"/>
  <c r="AN165" i="31" s="1"/>
  <c r="BN164" i="31"/>
  <c r="BM164" i="31"/>
  <c r="BO164" i="31" s="1"/>
  <c r="BI164" i="31"/>
  <c r="BH164" i="31"/>
  <c r="BJ164" i="31" s="1"/>
  <c r="BD164" i="31"/>
  <c r="BC164" i="31"/>
  <c r="BE164" i="31" s="1"/>
  <c r="AW164" i="31"/>
  <c r="AV164" i="31"/>
  <c r="AX164" i="31" s="1"/>
  <c r="AR164" i="31"/>
  <c r="AQ164" i="31"/>
  <c r="AS164" i="31" s="1"/>
  <c r="AM164" i="31"/>
  <c r="AL164" i="31"/>
  <c r="AN164" i="31" s="1"/>
  <c r="BN163" i="31"/>
  <c r="BM163" i="31"/>
  <c r="BO163" i="31" s="1"/>
  <c r="BI163" i="31"/>
  <c r="BH163" i="31"/>
  <c r="BJ163" i="31" s="1"/>
  <c r="BD163" i="31"/>
  <c r="BC163" i="31"/>
  <c r="BE163" i="31" s="1"/>
  <c r="AW163" i="31"/>
  <c r="AV163" i="31"/>
  <c r="AX163" i="31" s="1"/>
  <c r="AR163" i="31"/>
  <c r="AQ163" i="31"/>
  <c r="AS163" i="31" s="1"/>
  <c r="AM163" i="31"/>
  <c r="AL163" i="31"/>
  <c r="AN163" i="31" s="1"/>
  <c r="BN162" i="31"/>
  <c r="BM162" i="31"/>
  <c r="BO162" i="31" s="1"/>
  <c r="BI162" i="31"/>
  <c r="BH162" i="31"/>
  <c r="BJ162" i="31" s="1"/>
  <c r="BD162" i="31"/>
  <c r="BC162" i="31"/>
  <c r="BE162" i="31" s="1"/>
  <c r="AW162" i="31"/>
  <c r="AV162" i="31"/>
  <c r="AX162" i="31" s="1"/>
  <c r="AR162" i="31"/>
  <c r="AQ162" i="31"/>
  <c r="AS162" i="31" s="1"/>
  <c r="AM162" i="31"/>
  <c r="AL162" i="31"/>
  <c r="AN162" i="31" s="1"/>
  <c r="BN161" i="31"/>
  <c r="BM161" i="31"/>
  <c r="BO161" i="31" s="1"/>
  <c r="BI161" i="31"/>
  <c r="BH161" i="31"/>
  <c r="BJ161" i="31" s="1"/>
  <c r="BD161" i="31"/>
  <c r="BC161" i="31"/>
  <c r="BE161" i="31" s="1"/>
  <c r="AW161" i="31"/>
  <c r="AV161" i="31"/>
  <c r="AX161" i="31" s="1"/>
  <c r="AR161" i="31"/>
  <c r="AQ161" i="31"/>
  <c r="AS161" i="31" s="1"/>
  <c r="AM161" i="31"/>
  <c r="AL161" i="31"/>
  <c r="AN161" i="31" s="1"/>
  <c r="BN160" i="31"/>
  <c r="BM160" i="31"/>
  <c r="BO160" i="31" s="1"/>
  <c r="BI160" i="31"/>
  <c r="BH160" i="31"/>
  <c r="BJ160" i="31" s="1"/>
  <c r="BD160" i="31"/>
  <c r="BC160" i="31"/>
  <c r="BE160" i="31" s="1"/>
  <c r="AW160" i="31"/>
  <c r="AV160" i="31"/>
  <c r="AX160" i="31" s="1"/>
  <c r="AR160" i="31"/>
  <c r="AQ160" i="31"/>
  <c r="AS160" i="31" s="1"/>
  <c r="AM160" i="31"/>
  <c r="AL160" i="31"/>
  <c r="AN160" i="31" s="1"/>
  <c r="BN159" i="31"/>
  <c r="BM159" i="31"/>
  <c r="BO159" i="31" s="1"/>
  <c r="BI159" i="31"/>
  <c r="BH159" i="31"/>
  <c r="BJ159" i="31" s="1"/>
  <c r="BD159" i="31"/>
  <c r="BC159" i="31"/>
  <c r="BE159" i="31" s="1"/>
  <c r="AW159" i="31"/>
  <c r="AV159" i="31"/>
  <c r="AX159" i="31" s="1"/>
  <c r="AR159" i="31"/>
  <c r="AQ159" i="31"/>
  <c r="AS159" i="31" s="1"/>
  <c r="AM159" i="31"/>
  <c r="AL159" i="31"/>
  <c r="AN159" i="31" s="1"/>
  <c r="BN158" i="31"/>
  <c r="BM158" i="31"/>
  <c r="BO158" i="31" s="1"/>
  <c r="BI158" i="31"/>
  <c r="BH158" i="31"/>
  <c r="BJ158" i="31" s="1"/>
  <c r="BD158" i="31"/>
  <c r="BC158" i="31"/>
  <c r="BE158" i="31" s="1"/>
  <c r="AW158" i="31"/>
  <c r="AV158" i="31"/>
  <c r="AX158" i="31" s="1"/>
  <c r="AR158" i="31"/>
  <c r="AQ158" i="31"/>
  <c r="AS158" i="31" s="1"/>
  <c r="AM158" i="31"/>
  <c r="AL158" i="31"/>
  <c r="AN158" i="31" s="1"/>
  <c r="BN157" i="31"/>
  <c r="BM157" i="31"/>
  <c r="BO157" i="31" s="1"/>
  <c r="BI157" i="31"/>
  <c r="BH157" i="31"/>
  <c r="BJ157" i="31" s="1"/>
  <c r="BD157" i="31"/>
  <c r="BC157" i="31"/>
  <c r="BE157" i="31" s="1"/>
  <c r="AW157" i="31"/>
  <c r="AV157" i="31"/>
  <c r="AX157" i="31" s="1"/>
  <c r="AR157" i="31"/>
  <c r="AQ157" i="31"/>
  <c r="AS157" i="31" s="1"/>
  <c r="AM157" i="31"/>
  <c r="AL157" i="31"/>
  <c r="AN157" i="31" s="1"/>
  <c r="BN156" i="31"/>
  <c r="BM156" i="31"/>
  <c r="BO156" i="31" s="1"/>
  <c r="BI156" i="31"/>
  <c r="BH156" i="31"/>
  <c r="BJ156" i="31" s="1"/>
  <c r="BD156" i="31"/>
  <c r="BC156" i="31"/>
  <c r="BE156" i="31" s="1"/>
  <c r="AW156" i="31"/>
  <c r="AV156" i="31"/>
  <c r="AX156" i="31" s="1"/>
  <c r="AR156" i="31"/>
  <c r="AQ156" i="31"/>
  <c r="AS156" i="31" s="1"/>
  <c r="AM156" i="31"/>
  <c r="AL156" i="31"/>
  <c r="AN156" i="31" s="1"/>
  <c r="BN155" i="31"/>
  <c r="BM155" i="31"/>
  <c r="BO155" i="31" s="1"/>
  <c r="BI155" i="31"/>
  <c r="BH155" i="31"/>
  <c r="BJ155" i="31" s="1"/>
  <c r="BD155" i="31"/>
  <c r="BC155" i="31"/>
  <c r="BE155" i="31" s="1"/>
  <c r="AW155" i="31"/>
  <c r="AV155" i="31"/>
  <c r="AX155" i="31" s="1"/>
  <c r="AR155" i="31"/>
  <c r="AQ155" i="31"/>
  <c r="AS155" i="31" s="1"/>
  <c r="AM155" i="31"/>
  <c r="AL155" i="31"/>
  <c r="AN155" i="31" s="1"/>
  <c r="BN154" i="31"/>
  <c r="BM154" i="31"/>
  <c r="BO154" i="31" s="1"/>
  <c r="BI154" i="31"/>
  <c r="BH154" i="31"/>
  <c r="BJ154" i="31" s="1"/>
  <c r="BD154" i="31"/>
  <c r="BC154" i="31"/>
  <c r="BE154" i="31" s="1"/>
  <c r="AW154" i="31"/>
  <c r="AV154" i="31"/>
  <c r="AX154" i="31" s="1"/>
  <c r="AR154" i="31"/>
  <c r="AQ154" i="31"/>
  <c r="AS154" i="31" s="1"/>
  <c r="AM154" i="31"/>
  <c r="AL154" i="31"/>
  <c r="AN154" i="31" s="1"/>
  <c r="BN153" i="31"/>
  <c r="BM153" i="31"/>
  <c r="BO153" i="31" s="1"/>
  <c r="BI153" i="31"/>
  <c r="BH153" i="31"/>
  <c r="BJ153" i="31" s="1"/>
  <c r="BD153" i="31"/>
  <c r="BC153" i="31"/>
  <c r="BE153" i="31" s="1"/>
  <c r="AW153" i="31"/>
  <c r="AV153" i="31"/>
  <c r="AX153" i="31" s="1"/>
  <c r="AR153" i="31"/>
  <c r="AQ153" i="31"/>
  <c r="AS153" i="31" s="1"/>
  <c r="AM153" i="31"/>
  <c r="AL153" i="31"/>
  <c r="AN153" i="31" s="1"/>
  <c r="BN152" i="31"/>
  <c r="BM152" i="31"/>
  <c r="BO152" i="31" s="1"/>
  <c r="BI152" i="31"/>
  <c r="BH152" i="31"/>
  <c r="BJ152" i="31" s="1"/>
  <c r="BD152" i="31"/>
  <c r="BC152" i="31"/>
  <c r="BE152" i="31" s="1"/>
  <c r="AW152" i="31"/>
  <c r="AV152" i="31"/>
  <c r="AX152" i="31" s="1"/>
  <c r="AR152" i="31"/>
  <c r="AQ152" i="31"/>
  <c r="AS152" i="31" s="1"/>
  <c r="AM152" i="31"/>
  <c r="AL152" i="31"/>
  <c r="AN152" i="31" s="1"/>
  <c r="BN151" i="31"/>
  <c r="BM151" i="31"/>
  <c r="BO151" i="31" s="1"/>
  <c r="BI151" i="31"/>
  <c r="BH151" i="31"/>
  <c r="BJ151" i="31" s="1"/>
  <c r="BD151" i="31"/>
  <c r="BC151" i="31"/>
  <c r="BE151" i="31" s="1"/>
  <c r="AW151" i="31"/>
  <c r="AV151" i="31"/>
  <c r="AX151" i="31" s="1"/>
  <c r="AR151" i="31"/>
  <c r="AQ151" i="31"/>
  <c r="AS151" i="31" s="1"/>
  <c r="AM151" i="31"/>
  <c r="AL151" i="31"/>
  <c r="AN151" i="31" s="1"/>
  <c r="BN150" i="31"/>
  <c r="BM150" i="31"/>
  <c r="BO150" i="31" s="1"/>
  <c r="BI150" i="31"/>
  <c r="BH150" i="31"/>
  <c r="BJ150" i="31" s="1"/>
  <c r="BD150" i="31"/>
  <c r="BC150" i="31"/>
  <c r="BE150" i="31" s="1"/>
  <c r="AW150" i="31"/>
  <c r="AV150" i="31"/>
  <c r="AX150" i="31" s="1"/>
  <c r="AR150" i="31"/>
  <c r="AQ150" i="31"/>
  <c r="AS150" i="31" s="1"/>
  <c r="AM150" i="31"/>
  <c r="AL150" i="31"/>
  <c r="AN150" i="31" s="1"/>
  <c r="BN149" i="31"/>
  <c r="BM149" i="31"/>
  <c r="BO149" i="31" s="1"/>
  <c r="BI149" i="31"/>
  <c r="BH149" i="31"/>
  <c r="BJ149" i="31" s="1"/>
  <c r="BD149" i="31"/>
  <c r="BC149" i="31"/>
  <c r="BE149" i="31" s="1"/>
  <c r="AW149" i="31"/>
  <c r="AV149" i="31"/>
  <c r="AX149" i="31" s="1"/>
  <c r="AR149" i="31"/>
  <c r="AQ149" i="31"/>
  <c r="AS149" i="31" s="1"/>
  <c r="AM149" i="31"/>
  <c r="AL149" i="31"/>
  <c r="AN149" i="31" s="1"/>
  <c r="BN148" i="31"/>
  <c r="BM148" i="31"/>
  <c r="BO148" i="31" s="1"/>
  <c r="BI148" i="31"/>
  <c r="BH148" i="31"/>
  <c r="BJ148" i="31" s="1"/>
  <c r="BD148" i="31"/>
  <c r="BC148" i="31"/>
  <c r="BE148" i="31" s="1"/>
  <c r="AW148" i="31"/>
  <c r="AV148" i="31"/>
  <c r="AX148" i="31" s="1"/>
  <c r="AR148" i="31"/>
  <c r="AQ148" i="31"/>
  <c r="AS148" i="31" s="1"/>
  <c r="AM148" i="31"/>
  <c r="AL148" i="31"/>
  <c r="AN148" i="31" s="1"/>
  <c r="BN147" i="31"/>
  <c r="BM147" i="31"/>
  <c r="BO147" i="31" s="1"/>
  <c r="BI147" i="31"/>
  <c r="BH147" i="31"/>
  <c r="BJ147" i="31" s="1"/>
  <c r="BD147" i="31"/>
  <c r="BC147" i="31"/>
  <c r="BE147" i="31" s="1"/>
  <c r="AW147" i="31"/>
  <c r="AV147" i="31"/>
  <c r="AX147" i="31" s="1"/>
  <c r="AR147" i="31"/>
  <c r="AQ147" i="31"/>
  <c r="AS147" i="31" s="1"/>
  <c r="AM147" i="31"/>
  <c r="AL147" i="31"/>
  <c r="AN147" i="31" s="1"/>
  <c r="BN146" i="31"/>
  <c r="BM146" i="31"/>
  <c r="BO146" i="31" s="1"/>
  <c r="BI146" i="31"/>
  <c r="BH146" i="31"/>
  <c r="BJ146" i="31" s="1"/>
  <c r="BD146" i="31"/>
  <c r="BC146" i="31"/>
  <c r="BE146" i="31" s="1"/>
  <c r="AW146" i="31"/>
  <c r="AV146" i="31"/>
  <c r="AX146" i="31" s="1"/>
  <c r="AR146" i="31"/>
  <c r="AQ146" i="31"/>
  <c r="AS146" i="31" s="1"/>
  <c r="AM146" i="31"/>
  <c r="AL146" i="31"/>
  <c r="AN146" i="31" s="1"/>
  <c r="BN145" i="31"/>
  <c r="BM145" i="31"/>
  <c r="BO145" i="31" s="1"/>
  <c r="BI145" i="31"/>
  <c r="BH145" i="31"/>
  <c r="BJ145" i="31" s="1"/>
  <c r="BD145" i="31"/>
  <c r="BC145" i="31"/>
  <c r="BE145" i="31" s="1"/>
  <c r="AW145" i="31"/>
  <c r="AV145" i="31"/>
  <c r="AX145" i="31" s="1"/>
  <c r="AR145" i="31"/>
  <c r="AQ145" i="31"/>
  <c r="AS145" i="31" s="1"/>
  <c r="AM145" i="31"/>
  <c r="AL145" i="31"/>
  <c r="AN145" i="31" s="1"/>
  <c r="BN144" i="31"/>
  <c r="BM144" i="31"/>
  <c r="BO144" i="31" s="1"/>
  <c r="BI144" i="31"/>
  <c r="BH144" i="31"/>
  <c r="BJ144" i="31" s="1"/>
  <c r="BD144" i="31"/>
  <c r="BC144" i="31"/>
  <c r="BE144" i="31" s="1"/>
  <c r="AW144" i="31"/>
  <c r="AV144" i="31"/>
  <c r="AX144" i="31" s="1"/>
  <c r="AR144" i="31"/>
  <c r="AQ144" i="31"/>
  <c r="AS144" i="31" s="1"/>
  <c r="AM144" i="31"/>
  <c r="AL144" i="31"/>
  <c r="AN144" i="31" s="1"/>
  <c r="BN143" i="31"/>
  <c r="BM143" i="31"/>
  <c r="BO143" i="31" s="1"/>
  <c r="BI143" i="31"/>
  <c r="BH143" i="31"/>
  <c r="BJ143" i="31" s="1"/>
  <c r="BD143" i="31"/>
  <c r="BC143" i="31"/>
  <c r="BE143" i="31" s="1"/>
  <c r="AW143" i="31"/>
  <c r="AV143" i="31"/>
  <c r="AX143" i="31" s="1"/>
  <c r="AR143" i="31"/>
  <c r="AQ143" i="31"/>
  <c r="AS143" i="31" s="1"/>
  <c r="AM143" i="31"/>
  <c r="AL143" i="31"/>
  <c r="AN143" i="31" s="1"/>
  <c r="BN142" i="31"/>
  <c r="BM142" i="31"/>
  <c r="BO142" i="31" s="1"/>
  <c r="BI142" i="31"/>
  <c r="BH142" i="31"/>
  <c r="BJ142" i="31" s="1"/>
  <c r="BD142" i="31"/>
  <c r="BC142" i="31"/>
  <c r="BE142" i="31" s="1"/>
  <c r="AW142" i="31"/>
  <c r="AV142" i="31"/>
  <c r="AX142" i="31" s="1"/>
  <c r="AR142" i="31"/>
  <c r="AQ142" i="31"/>
  <c r="AS142" i="31" s="1"/>
  <c r="AM142" i="31"/>
  <c r="AL142" i="31"/>
  <c r="AN142" i="31" s="1"/>
  <c r="BN141" i="31"/>
  <c r="BM141" i="31"/>
  <c r="BO141" i="31" s="1"/>
  <c r="BI141" i="31"/>
  <c r="BH141" i="31"/>
  <c r="BJ141" i="31" s="1"/>
  <c r="BD141" i="31"/>
  <c r="BC141" i="31"/>
  <c r="BE141" i="31" s="1"/>
  <c r="AW141" i="31"/>
  <c r="AV141" i="31"/>
  <c r="AX141" i="31" s="1"/>
  <c r="AR141" i="31"/>
  <c r="AQ141" i="31"/>
  <c r="AS141" i="31" s="1"/>
  <c r="AM141" i="31"/>
  <c r="AL141" i="31"/>
  <c r="AN141" i="31" s="1"/>
  <c r="BN140" i="31"/>
  <c r="BM140" i="31"/>
  <c r="BO140" i="31" s="1"/>
  <c r="BI140" i="31"/>
  <c r="BH140" i="31"/>
  <c r="BJ140" i="31" s="1"/>
  <c r="BD140" i="31"/>
  <c r="BC140" i="31"/>
  <c r="BE140" i="31" s="1"/>
  <c r="AW140" i="31"/>
  <c r="AV140" i="31"/>
  <c r="AX140" i="31" s="1"/>
  <c r="AR140" i="31"/>
  <c r="AQ140" i="31"/>
  <c r="AS140" i="31" s="1"/>
  <c r="AM140" i="31"/>
  <c r="AL140" i="31"/>
  <c r="AN140" i="31" s="1"/>
  <c r="BN139" i="31"/>
  <c r="BM139" i="31"/>
  <c r="BO139" i="31" s="1"/>
  <c r="BI139" i="31"/>
  <c r="BH139" i="31"/>
  <c r="BJ139" i="31" s="1"/>
  <c r="BD139" i="31"/>
  <c r="BC139" i="31"/>
  <c r="BE139" i="31" s="1"/>
  <c r="AW139" i="31"/>
  <c r="AV139" i="31"/>
  <c r="AX139" i="31" s="1"/>
  <c r="AR139" i="31"/>
  <c r="AQ139" i="31"/>
  <c r="AS139" i="31" s="1"/>
  <c r="AM139" i="31"/>
  <c r="AL139" i="31"/>
  <c r="AN139" i="31" s="1"/>
  <c r="BN138" i="31"/>
  <c r="BM138" i="31"/>
  <c r="BO138" i="31" s="1"/>
  <c r="BI138" i="31"/>
  <c r="BH138" i="31"/>
  <c r="BJ138" i="31" s="1"/>
  <c r="BD138" i="31"/>
  <c r="BC138" i="31"/>
  <c r="BE138" i="31" s="1"/>
  <c r="AW138" i="31"/>
  <c r="AV138" i="31"/>
  <c r="AX138" i="31" s="1"/>
  <c r="AR138" i="31"/>
  <c r="AQ138" i="31"/>
  <c r="AS138" i="31" s="1"/>
  <c r="AM138" i="31"/>
  <c r="AL138" i="31"/>
  <c r="AN138" i="31" s="1"/>
  <c r="BN137" i="31"/>
  <c r="BM137" i="31"/>
  <c r="BO137" i="31" s="1"/>
  <c r="BI137" i="31"/>
  <c r="BH137" i="31"/>
  <c r="BJ137" i="31" s="1"/>
  <c r="BD137" i="31"/>
  <c r="BC137" i="31"/>
  <c r="BE137" i="31" s="1"/>
  <c r="AW137" i="31"/>
  <c r="AV137" i="31"/>
  <c r="AX137" i="31" s="1"/>
  <c r="AR137" i="31"/>
  <c r="AQ137" i="31"/>
  <c r="AS137" i="31" s="1"/>
  <c r="AM137" i="31"/>
  <c r="AL137" i="31"/>
  <c r="AN137" i="31" s="1"/>
  <c r="BN136" i="31"/>
  <c r="BM136" i="31"/>
  <c r="BO136" i="31" s="1"/>
  <c r="BI136" i="31"/>
  <c r="BH136" i="31"/>
  <c r="BJ136" i="31" s="1"/>
  <c r="BD136" i="31"/>
  <c r="BC136" i="31"/>
  <c r="BE136" i="31" s="1"/>
  <c r="AW136" i="31"/>
  <c r="AV136" i="31"/>
  <c r="AX136" i="31" s="1"/>
  <c r="AR136" i="31"/>
  <c r="AQ136" i="31"/>
  <c r="AS136" i="31" s="1"/>
  <c r="AM136" i="31"/>
  <c r="AL136" i="31"/>
  <c r="AN136" i="31" s="1"/>
  <c r="BN135" i="31"/>
  <c r="BM135" i="31"/>
  <c r="BO135" i="31" s="1"/>
  <c r="BI135" i="31"/>
  <c r="BH135" i="31"/>
  <c r="BJ135" i="31" s="1"/>
  <c r="BD135" i="31"/>
  <c r="BC135" i="31"/>
  <c r="BE135" i="31" s="1"/>
  <c r="AW135" i="31"/>
  <c r="AV135" i="31"/>
  <c r="AX135" i="31" s="1"/>
  <c r="AR135" i="31"/>
  <c r="AQ135" i="31"/>
  <c r="AS135" i="31" s="1"/>
  <c r="AM135" i="31"/>
  <c r="AL135" i="31"/>
  <c r="AN135" i="31" s="1"/>
  <c r="BN134" i="31"/>
  <c r="BM134" i="31"/>
  <c r="BO134" i="31" s="1"/>
  <c r="BI134" i="31"/>
  <c r="BH134" i="31"/>
  <c r="BJ134" i="31" s="1"/>
  <c r="BD134" i="31"/>
  <c r="BC134" i="31"/>
  <c r="BE134" i="31" s="1"/>
  <c r="AW134" i="31"/>
  <c r="AV134" i="31"/>
  <c r="AX134" i="31" s="1"/>
  <c r="AR134" i="31"/>
  <c r="AQ134" i="31"/>
  <c r="AS134" i="31" s="1"/>
  <c r="AM134" i="31"/>
  <c r="AL134" i="31"/>
  <c r="AN134" i="31" s="1"/>
  <c r="BN133" i="31"/>
  <c r="BM133" i="31"/>
  <c r="BO133" i="31" s="1"/>
  <c r="BI133" i="31"/>
  <c r="BH133" i="31"/>
  <c r="BJ133" i="31" s="1"/>
  <c r="BD133" i="31"/>
  <c r="BC133" i="31"/>
  <c r="BE133" i="31" s="1"/>
  <c r="AW133" i="31"/>
  <c r="AV133" i="31"/>
  <c r="AX133" i="31" s="1"/>
  <c r="AR133" i="31"/>
  <c r="AQ133" i="31"/>
  <c r="AS133" i="31" s="1"/>
  <c r="AM133" i="31"/>
  <c r="AL133" i="31"/>
  <c r="AN133" i="31" s="1"/>
  <c r="BN132" i="31"/>
  <c r="BM132" i="31"/>
  <c r="BO132" i="31" s="1"/>
  <c r="BI132" i="31"/>
  <c r="BH132" i="31"/>
  <c r="BJ132" i="31" s="1"/>
  <c r="BD132" i="31"/>
  <c r="BC132" i="31"/>
  <c r="BE132" i="31" s="1"/>
  <c r="AW132" i="31"/>
  <c r="AV132" i="31"/>
  <c r="AX132" i="31" s="1"/>
  <c r="AR132" i="31"/>
  <c r="AQ132" i="31"/>
  <c r="AS132" i="31" s="1"/>
  <c r="AM132" i="31"/>
  <c r="AL132" i="31"/>
  <c r="AN132" i="31" s="1"/>
  <c r="BN131" i="31"/>
  <c r="BM131" i="31"/>
  <c r="BO131" i="31" s="1"/>
  <c r="BI131" i="31"/>
  <c r="BH131" i="31"/>
  <c r="BJ131" i="31" s="1"/>
  <c r="BD131" i="31"/>
  <c r="BC131" i="31"/>
  <c r="BE131" i="31" s="1"/>
  <c r="AW131" i="31"/>
  <c r="AV131" i="31"/>
  <c r="AX131" i="31" s="1"/>
  <c r="AR131" i="31"/>
  <c r="AQ131" i="31"/>
  <c r="AS131" i="31" s="1"/>
  <c r="AM131" i="31"/>
  <c r="AL131" i="31"/>
  <c r="AN131" i="31" s="1"/>
  <c r="BN130" i="31"/>
  <c r="BM130" i="31"/>
  <c r="BO130" i="31" s="1"/>
  <c r="BI130" i="31"/>
  <c r="BH130" i="31"/>
  <c r="BJ130" i="31" s="1"/>
  <c r="BD130" i="31"/>
  <c r="BC130" i="31"/>
  <c r="BE130" i="31" s="1"/>
  <c r="AW130" i="31"/>
  <c r="AV130" i="31"/>
  <c r="AX130" i="31" s="1"/>
  <c r="AR130" i="31"/>
  <c r="AQ130" i="31"/>
  <c r="AS130" i="31" s="1"/>
  <c r="AM130" i="31"/>
  <c r="AL130" i="31"/>
  <c r="AN130" i="31" s="1"/>
  <c r="BN129" i="31"/>
  <c r="BM129" i="31"/>
  <c r="BO129" i="31" s="1"/>
  <c r="BI129" i="31"/>
  <c r="BH129" i="31"/>
  <c r="BJ129" i="31" s="1"/>
  <c r="BD129" i="31"/>
  <c r="BC129" i="31"/>
  <c r="BE129" i="31" s="1"/>
  <c r="AW129" i="31"/>
  <c r="AV129" i="31"/>
  <c r="AX129" i="31" s="1"/>
  <c r="AR129" i="31"/>
  <c r="AQ129" i="31"/>
  <c r="AS129" i="31" s="1"/>
  <c r="AM129" i="31"/>
  <c r="AL129" i="31"/>
  <c r="AN129" i="31" s="1"/>
  <c r="BN128" i="31"/>
  <c r="BM128" i="31"/>
  <c r="BO128" i="31" s="1"/>
  <c r="BI128" i="31"/>
  <c r="BH128" i="31"/>
  <c r="BJ128" i="31" s="1"/>
  <c r="BD128" i="31"/>
  <c r="BC128" i="31"/>
  <c r="BE128" i="31" s="1"/>
  <c r="AW128" i="31"/>
  <c r="AV128" i="31"/>
  <c r="AX128" i="31" s="1"/>
  <c r="AR128" i="31"/>
  <c r="AQ128" i="31"/>
  <c r="AS128" i="31" s="1"/>
  <c r="AM128" i="31"/>
  <c r="AL128" i="31"/>
  <c r="AN128" i="31" s="1"/>
  <c r="BN127" i="31"/>
  <c r="BM127" i="31"/>
  <c r="BO127" i="31" s="1"/>
  <c r="BI127" i="31"/>
  <c r="BH127" i="31"/>
  <c r="BJ127" i="31" s="1"/>
  <c r="BD127" i="31"/>
  <c r="BC127" i="31"/>
  <c r="BE127" i="31" s="1"/>
  <c r="AW127" i="31"/>
  <c r="AV127" i="31"/>
  <c r="AX127" i="31" s="1"/>
  <c r="AR127" i="31"/>
  <c r="AQ127" i="31"/>
  <c r="AS127" i="31" s="1"/>
  <c r="AM127" i="31"/>
  <c r="AL127" i="31"/>
  <c r="AN127" i="31" s="1"/>
  <c r="BN126" i="31"/>
  <c r="BM126" i="31"/>
  <c r="BO126" i="31" s="1"/>
  <c r="BI126" i="31"/>
  <c r="BH126" i="31"/>
  <c r="BJ126" i="31" s="1"/>
  <c r="BD126" i="31"/>
  <c r="BC126" i="31"/>
  <c r="BE126" i="31" s="1"/>
  <c r="AW126" i="31"/>
  <c r="AV126" i="31"/>
  <c r="AX126" i="31" s="1"/>
  <c r="AR126" i="31"/>
  <c r="AQ126" i="31"/>
  <c r="AS126" i="31" s="1"/>
  <c r="AM126" i="31"/>
  <c r="AL126" i="31"/>
  <c r="AN126" i="31" s="1"/>
  <c r="BN125" i="31"/>
  <c r="BM125" i="31"/>
  <c r="BO125" i="31" s="1"/>
  <c r="BI125" i="31"/>
  <c r="BH125" i="31"/>
  <c r="BJ125" i="31" s="1"/>
  <c r="BD125" i="31"/>
  <c r="BC125" i="31"/>
  <c r="BE125" i="31" s="1"/>
  <c r="AW125" i="31"/>
  <c r="AV125" i="31"/>
  <c r="AX125" i="31" s="1"/>
  <c r="AR125" i="31"/>
  <c r="AQ125" i="31"/>
  <c r="AS125" i="31" s="1"/>
  <c r="AM125" i="31"/>
  <c r="AL125" i="31"/>
  <c r="AN125" i="31" s="1"/>
  <c r="BN124" i="31"/>
  <c r="BM124" i="31"/>
  <c r="BO124" i="31" s="1"/>
  <c r="BI124" i="31"/>
  <c r="BH124" i="31"/>
  <c r="BJ124" i="31" s="1"/>
  <c r="BD124" i="31"/>
  <c r="BC124" i="31"/>
  <c r="BE124" i="31" s="1"/>
  <c r="AW124" i="31"/>
  <c r="AV124" i="31"/>
  <c r="AX124" i="31" s="1"/>
  <c r="AR124" i="31"/>
  <c r="AQ124" i="31"/>
  <c r="AS124" i="31" s="1"/>
  <c r="AM124" i="31"/>
  <c r="AL124" i="31"/>
  <c r="AN124" i="31" s="1"/>
  <c r="BN123" i="31"/>
  <c r="BM123" i="31"/>
  <c r="BO123" i="31" s="1"/>
  <c r="BI123" i="31"/>
  <c r="BH123" i="31"/>
  <c r="BJ123" i="31" s="1"/>
  <c r="BD123" i="31"/>
  <c r="BC123" i="31"/>
  <c r="BE123" i="31" s="1"/>
  <c r="AW123" i="31"/>
  <c r="AV123" i="31"/>
  <c r="AX123" i="31" s="1"/>
  <c r="AR123" i="31"/>
  <c r="AQ123" i="31"/>
  <c r="AS123" i="31" s="1"/>
  <c r="AM123" i="31"/>
  <c r="AL123" i="31"/>
  <c r="AN123" i="31" s="1"/>
  <c r="BN122" i="31"/>
  <c r="BM122" i="31"/>
  <c r="BO122" i="31" s="1"/>
  <c r="BI122" i="31"/>
  <c r="BH122" i="31"/>
  <c r="BJ122" i="31" s="1"/>
  <c r="BD122" i="31"/>
  <c r="BC122" i="31"/>
  <c r="BE122" i="31" s="1"/>
  <c r="AW122" i="31"/>
  <c r="AV122" i="31"/>
  <c r="AX122" i="31" s="1"/>
  <c r="AR122" i="31"/>
  <c r="AQ122" i="31"/>
  <c r="AS122" i="31" s="1"/>
  <c r="AM122" i="31"/>
  <c r="AL122" i="31"/>
  <c r="AN122" i="31" s="1"/>
  <c r="BN121" i="31"/>
  <c r="BM121" i="31"/>
  <c r="BO121" i="31" s="1"/>
  <c r="BI121" i="31"/>
  <c r="BH121" i="31"/>
  <c r="BJ121" i="31" s="1"/>
  <c r="BD121" i="31"/>
  <c r="BC121" i="31"/>
  <c r="BE121" i="31" s="1"/>
  <c r="AW121" i="31"/>
  <c r="AV121" i="31"/>
  <c r="AX121" i="31" s="1"/>
  <c r="AR121" i="31"/>
  <c r="AQ121" i="31"/>
  <c r="AS121" i="31" s="1"/>
  <c r="AM121" i="31"/>
  <c r="AL121" i="31"/>
  <c r="AN121" i="31" s="1"/>
  <c r="BN120" i="31"/>
  <c r="BM120" i="31"/>
  <c r="BO120" i="31" s="1"/>
  <c r="BI120" i="31"/>
  <c r="BH120" i="31"/>
  <c r="BJ120" i="31" s="1"/>
  <c r="BD120" i="31"/>
  <c r="BC120" i="31"/>
  <c r="BE120" i="31" s="1"/>
  <c r="AW120" i="31"/>
  <c r="AV120" i="31"/>
  <c r="AX120" i="31" s="1"/>
  <c r="AR120" i="31"/>
  <c r="AQ120" i="31"/>
  <c r="AS120" i="31" s="1"/>
  <c r="AM120" i="31"/>
  <c r="AL120" i="31"/>
  <c r="AN120" i="31" s="1"/>
  <c r="BN119" i="31"/>
  <c r="BM119" i="31"/>
  <c r="BO119" i="31" s="1"/>
  <c r="BI119" i="31"/>
  <c r="BH119" i="31"/>
  <c r="BJ119" i="31" s="1"/>
  <c r="BD119" i="31"/>
  <c r="BC119" i="31"/>
  <c r="BE119" i="31" s="1"/>
  <c r="AW119" i="31"/>
  <c r="AV119" i="31"/>
  <c r="AX119" i="31" s="1"/>
  <c r="AR119" i="31"/>
  <c r="AQ119" i="31"/>
  <c r="AS119" i="31" s="1"/>
  <c r="AM119" i="31"/>
  <c r="AL119" i="31"/>
  <c r="AN119" i="31" s="1"/>
  <c r="BN118" i="31"/>
  <c r="BM118" i="31"/>
  <c r="BO118" i="31" s="1"/>
  <c r="BI118" i="31"/>
  <c r="BH118" i="31"/>
  <c r="BJ118" i="31" s="1"/>
  <c r="BD118" i="31"/>
  <c r="BC118" i="31"/>
  <c r="BE118" i="31" s="1"/>
  <c r="AW118" i="31"/>
  <c r="AV118" i="31"/>
  <c r="AX118" i="31" s="1"/>
  <c r="AR118" i="31"/>
  <c r="AQ118" i="31"/>
  <c r="AS118" i="31" s="1"/>
  <c r="AM118" i="31"/>
  <c r="AL118" i="31"/>
  <c r="AN118" i="31" s="1"/>
  <c r="BN117" i="31"/>
  <c r="BM117" i="31"/>
  <c r="BO117" i="31" s="1"/>
  <c r="BI117" i="31"/>
  <c r="BH117" i="31"/>
  <c r="BJ117" i="31" s="1"/>
  <c r="BD117" i="31"/>
  <c r="BC117" i="31"/>
  <c r="BE117" i="31" s="1"/>
  <c r="AW117" i="31"/>
  <c r="AV117" i="31"/>
  <c r="AX117" i="31" s="1"/>
  <c r="AR117" i="31"/>
  <c r="AQ117" i="31"/>
  <c r="AS117" i="31" s="1"/>
  <c r="AM117" i="31"/>
  <c r="AL117" i="31"/>
  <c r="AN117" i="31" s="1"/>
  <c r="BN116" i="31"/>
  <c r="BM116" i="31"/>
  <c r="BO116" i="31" s="1"/>
  <c r="BI116" i="31"/>
  <c r="BH116" i="31"/>
  <c r="BJ116" i="31" s="1"/>
  <c r="BD116" i="31"/>
  <c r="BC116" i="31"/>
  <c r="BE116" i="31" s="1"/>
  <c r="AW116" i="31"/>
  <c r="AV116" i="31"/>
  <c r="AX116" i="31" s="1"/>
  <c r="AR116" i="31"/>
  <c r="AQ116" i="31"/>
  <c r="AS116" i="31" s="1"/>
  <c r="AM116" i="31"/>
  <c r="AL116" i="31"/>
  <c r="AN116" i="31" s="1"/>
  <c r="BN115" i="31"/>
  <c r="BM115" i="31"/>
  <c r="BO115" i="31" s="1"/>
  <c r="BI115" i="31"/>
  <c r="BH115" i="31"/>
  <c r="BJ115" i="31" s="1"/>
  <c r="BD115" i="31"/>
  <c r="BC115" i="31"/>
  <c r="BE115" i="31" s="1"/>
  <c r="AW115" i="31"/>
  <c r="AV115" i="31"/>
  <c r="AX115" i="31" s="1"/>
  <c r="AR115" i="31"/>
  <c r="AQ115" i="31"/>
  <c r="AS115" i="31" s="1"/>
  <c r="AM115" i="31"/>
  <c r="AL115" i="31"/>
  <c r="AN115" i="31" s="1"/>
  <c r="BN114" i="31"/>
  <c r="BM114" i="31"/>
  <c r="BO114" i="31" s="1"/>
  <c r="BI114" i="31"/>
  <c r="BH114" i="31"/>
  <c r="BJ114" i="31" s="1"/>
  <c r="BD114" i="31"/>
  <c r="BC114" i="31"/>
  <c r="BE114" i="31" s="1"/>
  <c r="AW114" i="31"/>
  <c r="AV114" i="31"/>
  <c r="AX114" i="31" s="1"/>
  <c r="AR114" i="31"/>
  <c r="AQ114" i="31"/>
  <c r="AS114" i="31" s="1"/>
  <c r="AM114" i="31"/>
  <c r="AL114" i="31"/>
  <c r="AN114" i="31" s="1"/>
  <c r="BN113" i="31"/>
  <c r="BM113" i="31"/>
  <c r="BO113" i="31" s="1"/>
  <c r="BI113" i="31"/>
  <c r="BH113" i="31"/>
  <c r="BJ113" i="31" s="1"/>
  <c r="BD113" i="31"/>
  <c r="BC113" i="31"/>
  <c r="BE113" i="31" s="1"/>
  <c r="AW113" i="31"/>
  <c r="AV113" i="31"/>
  <c r="AX113" i="31" s="1"/>
  <c r="AR113" i="31"/>
  <c r="AQ113" i="31"/>
  <c r="AS113" i="31" s="1"/>
  <c r="AM113" i="31"/>
  <c r="AL113" i="31"/>
  <c r="AN113" i="31" s="1"/>
  <c r="BN112" i="31"/>
  <c r="BM112" i="31"/>
  <c r="BO112" i="31" s="1"/>
  <c r="BI112" i="31"/>
  <c r="BH112" i="31"/>
  <c r="BJ112" i="31" s="1"/>
  <c r="BD112" i="31"/>
  <c r="BC112" i="31"/>
  <c r="BE112" i="31" s="1"/>
  <c r="AW112" i="31"/>
  <c r="AV112" i="31"/>
  <c r="AX112" i="31" s="1"/>
  <c r="AR112" i="31"/>
  <c r="AQ112" i="31"/>
  <c r="AS112" i="31" s="1"/>
  <c r="AM112" i="31"/>
  <c r="AL112" i="31"/>
  <c r="AN112" i="31" s="1"/>
  <c r="BN111" i="31"/>
  <c r="BM111" i="31"/>
  <c r="BO111" i="31" s="1"/>
  <c r="BI111" i="31"/>
  <c r="BH111" i="31"/>
  <c r="BJ111" i="31" s="1"/>
  <c r="BD111" i="31"/>
  <c r="BC111" i="31"/>
  <c r="BE111" i="31" s="1"/>
  <c r="AW111" i="31"/>
  <c r="AV111" i="31"/>
  <c r="AX111" i="31" s="1"/>
  <c r="AR111" i="31"/>
  <c r="AQ111" i="31"/>
  <c r="AS111" i="31" s="1"/>
  <c r="AM111" i="31"/>
  <c r="AL111" i="31"/>
  <c r="AN111" i="31" s="1"/>
  <c r="BN110" i="31"/>
  <c r="BM110" i="31"/>
  <c r="BO110" i="31" s="1"/>
  <c r="BI110" i="31"/>
  <c r="BH110" i="31"/>
  <c r="BJ110" i="31" s="1"/>
  <c r="BD110" i="31"/>
  <c r="BC110" i="31"/>
  <c r="BE110" i="31" s="1"/>
  <c r="AW110" i="31"/>
  <c r="AV110" i="31"/>
  <c r="AX110" i="31" s="1"/>
  <c r="AR110" i="31"/>
  <c r="AQ110" i="31"/>
  <c r="AS110" i="31" s="1"/>
  <c r="AM110" i="31"/>
  <c r="AL110" i="31"/>
  <c r="AN110" i="31" s="1"/>
  <c r="BN109" i="31"/>
  <c r="BM109" i="31"/>
  <c r="BO109" i="31" s="1"/>
  <c r="BI109" i="31"/>
  <c r="BH109" i="31"/>
  <c r="BJ109" i="31" s="1"/>
  <c r="BD109" i="31"/>
  <c r="BC109" i="31"/>
  <c r="BE109" i="31" s="1"/>
  <c r="AW109" i="31"/>
  <c r="AV109" i="31"/>
  <c r="AX109" i="31" s="1"/>
  <c r="AR109" i="31"/>
  <c r="AQ109" i="31"/>
  <c r="AS109" i="31" s="1"/>
  <c r="AM109" i="31"/>
  <c r="AL109" i="31"/>
  <c r="AN109" i="31" s="1"/>
  <c r="BN108" i="31"/>
  <c r="BM108" i="31"/>
  <c r="BO108" i="31" s="1"/>
  <c r="BI108" i="31"/>
  <c r="BH108" i="31"/>
  <c r="BJ108" i="31" s="1"/>
  <c r="BD108" i="31"/>
  <c r="BC108" i="31"/>
  <c r="BE108" i="31" s="1"/>
  <c r="AW108" i="31"/>
  <c r="AV108" i="31"/>
  <c r="AX108" i="31" s="1"/>
  <c r="AR108" i="31"/>
  <c r="AQ108" i="31"/>
  <c r="AS108" i="31" s="1"/>
  <c r="AM108" i="31"/>
  <c r="AL108" i="31"/>
  <c r="AN108" i="31" s="1"/>
  <c r="BN107" i="31"/>
  <c r="BM107" i="31"/>
  <c r="BO107" i="31" s="1"/>
  <c r="BI107" i="31"/>
  <c r="BH107" i="31"/>
  <c r="BJ107" i="31" s="1"/>
  <c r="BD107" i="31"/>
  <c r="BC107" i="31"/>
  <c r="BE107" i="31" s="1"/>
  <c r="AW107" i="31"/>
  <c r="AV107" i="31"/>
  <c r="AX107" i="31" s="1"/>
  <c r="AR107" i="31"/>
  <c r="AQ107" i="31"/>
  <c r="AS107" i="31" s="1"/>
  <c r="AM107" i="31"/>
  <c r="AL107" i="31"/>
  <c r="AN107" i="31" s="1"/>
  <c r="BN106" i="31"/>
  <c r="BM106" i="31"/>
  <c r="BO106" i="31" s="1"/>
  <c r="BI106" i="31"/>
  <c r="BH106" i="31"/>
  <c r="BJ106" i="31" s="1"/>
  <c r="BD106" i="31"/>
  <c r="BC106" i="31"/>
  <c r="BE106" i="31" s="1"/>
  <c r="AW106" i="31"/>
  <c r="AV106" i="31"/>
  <c r="AX106" i="31" s="1"/>
  <c r="AR106" i="31"/>
  <c r="AQ106" i="31"/>
  <c r="AS106" i="31" s="1"/>
  <c r="AM106" i="31"/>
  <c r="AL106" i="31"/>
  <c r="AN106" i="31" s="1"/>
  <c r="BN105" i="31"/>
  <c r="BM105" i="31"/>
  <c r="BO105" i="31" s="1"/>
  <c r="BI105" i="31"/>
  <c r="BH105" i="31"/>
  <c r="BJ105" i="31" s="1"/>
  <c r="BD105" i="31"/>
  <c r="BC105" i="31"/>
  <c r="BE105" i="31" s="1"/>
  <c r="AW105" i="31"/>
  <c r="AV105" i="31"/>
  <c r="AX105" i="31" s="1"/>
  <c r="AR105" i="31"/>
  <c r="AQ105" i="31"/>
  <c r="AS105" i="31" s="1"/>
  <c r="AM105" i="31"/>
  <c r="AL105" i="31"/>
  <c r="AN105" i="31" s="1"/>
  <c r="BN104" i="31"/>
  <c r="BM104" i="31"/>
  <c r="BO104" i="31" s="1"/>
  <c r="BI104" i="31"/>
  <c r="BH104" i="31"/>
  <c r="BJ104" i="31" s="1"/>
  <c r="BD104" i="31"/>
  <c r="BC104" i="31"/>
  <c r="BE104" i="31" s="1"/>
  <c r="AW104" i="31"/>
  <c r="AV104" i="31"/>
  <c r="AX104" i="31" s="1"/>
  <c r="AR104" i="31"/>
  <c r="AQ104" i="31"/>
  <c r="AS104" i="31" s="1"/>
  <c r="AM104" i="31"/>
  <c r="AL104" i="31"/>
  <c r="AN104" i="31" s="1"/>
  <c r="BN103" i="31"/>
  <c r="BM103" i="31"/>
  <c r="BO103" i="31" s="1"/>
  <c r="BI103" i="31"/>
  <c r="BH103" i="31"/>
  <c r="BJ103" i="31" s="1"/>
  <c r="BD103" i="31"/>
  <c r="BC103" i="31"/>
  <c r="BE103" i="31" s="1"/>
  <c r="AW103" i="31"/>
  <c r="AV103" i="31"/>
  <c r="AX103" i="31" s="1"/>
  <c r="AR103" i="31"/>
  <c r="AQ103" i="31"/>
  <c r="AS103" i="31" s="1"/>
  <c r="AM103" i="31"/>
  <c r="AL103" i="31"/>
  <c r="AN103" i="31" s="1"/>
  <c r="BN102" i="31"/>
  <c r="BM102" i="31"/>
  <c r="BO102" i="31" s="1"/>
  <c r="BI102" i="31"/>
  <c r="BH102" i="31"/>
  <c r="BJ102" i="31" s="1"/>
  <c r="BD102" i="31"/>
  <c r="BC102" i="31"/>
  <c r="BE102" i="31" s="1"/>
  <c r="AW102" i="31"/>
  <c r="AV102" i="31"/>
  <c r="AX102" i="31" s="1"/>
  <c r="AR102" i="31"/>
  <c r="AQ102" i="31"/>
  <c r="AS102" i="31" s="1"/>
  <c r="AM102" i="31"/>
  <c r="AL102" i="31"/>
  <c r="AN102" i="31" s="1"/>
  <c r="BN101" i="31"/>
  <c r="BM101" i="31"/>
  <c r="BO101" i="31" s="1"/>
  <c r="BI101" i="31"/>
  <c r="BH101" i="31"/>
  <c r="BJ101" i="31" s="1"/>
  <c r="BD101" i="31"/>
  <c r="BC101" i="31"/>
  <c r="BE101" i="31" s="1"/>
  <c r="AW101" i="31"/>
  <c r="AV101" i="31"/>
  <c r="AX101" i="31" s="1"/>
  <c r="AR101" i="31"/>
  <c r="AQ101" i="31"/>
  <c r="AS101" i="31" s="1"/>
  <c r="AM101" i="31"/>
  <c r="AL101" i="31"/>
  <c r="AN101" i="31" s="1"/>
  <c r="BN100" i="31"/>
  <c r="BM100" i="31"/>
  <c r="BO100" i="31" s="1"/>
  <c r="BI100" i="31"/>
  <c r="BH100" i="31"/>
  <c r="BJ100" i="31" s="1"/>
  <c r="BD100" i="31"/>
  <c r="BC100" i="31"/>
  <c r="BE100" i="31" s="1"/>
  <c r="AW100" i="31"/>
  <c r="AV100" i="31"/>
  <c r="AX100" i="31" s="1"/>
  <c r="AR100" i="31"/>
  <c r="AQ100" i="31"/>
  <c r="AS100" i="31" s="1"/>
  <c r="AM100" i="31"/>
  <c r="AL100" i="31"/>
  <c r="AN100" i="31" s="1"/>
  <c r="BN99" i="31"/>
  <c r="BM99" i="31"/>
  <c r="BO99" i="31" s="1"/>
  <c r="BI99" i="31"/>
  <c r="BH99" i="31"/>
  <c r="BJ99" i="31" s="1"/>
  <c r="BD99" i="31"/>
  <c r="BC99" i="31"/>
  <c r="BE99" i="31" s="1"/>
  <c r="AW99" i="31"/>
  <c r="AV99" i="31"/>
  <c r="AX99" i="31" s="1"/>
  <c r="AR99" i="31"/>
  <c r="AQ99" i="31"/>
  <c r="AS99" i="31" s="1"/>
  <c r="AM99" i="31"/>
  <c r="AL99" i="31"/>
  <c r="AN99" i="31" s="1"/>
  <c r="BN98" i="31"/>
  <c r="BM98" i="31"/>
  <c r="BO98" i="31" s="1"/>
  <c r="BI98" i="31"/>
  <c r="BH98" i="31"/>
  <c r="BJ98" i="31" s="1"/>
  <c r="BD98" i="31"/>
  <c r="BC98" i="31"/>
  <c r="BE98" i="31" s="1"/>
  <c r="AW98" i="31"/>
  <c r="AV98" i="31"/>
  <c r="AX98" i="31" s="1"/>
  <c r="AR98" i="31"/>
  <c r="AQ98" i="31"/>
  <c r="AS98" i="31" s="1"/>
  <c r="AM98" i="31"/>
  <c r="AL98" i="31"/>
  <c r="AN98" i="31" s="1"/>
  <c r="BN97" i="31"/>
  <c r="BM97" i="31"/>
  <c r="BO97" i="31" s="1"/>
  <c r="BI97" i="31"/>
  <c r="BH97" i="31"/>
  <c r="BJ97" i="31" s="1"/>
  <c r="BD97" i="31"/>
  <c r="BC97" i="31"/>
  <c r="BE97" i="31" s="1"/>
  <c r="AW97" i="31"/>
  <c r="AV97" i="31"/>
  <c r="AX97" i="31" s="1"/>
  <c r="AR97" i="31"/>
  <c r="AQ97" i="31"/>
  <c r="AS97" i="31" s="1"/>
  <c r="AM97" i="31"/>
  <c r="AL97" i="31"/>
  <c r="AN97" i="31" s="1"/>
  <c r="BN96" i="31"/>
  <c r="BM96" i="31"/>
  <c r="BO96" i="31" s="1"/>
  <c r="BI96" i="31"/>
  <c r="BH96" i="31"/>
  <c r="BJ96" i="31" s="1"/>
  <c r="BD96" i="31"/>
  <c r="BC96" i="31"/>
  <c r="BE96" i="31" s="1"/>
  <c r="AW96" i="31"/>
  <c r="AV96" i="31"/>
  <c r="AX96" i="31" s="1"/>
  <c r="AR96" i="31"/>
  <c r="AQ96" i="31"/>
  <c r="AS96" i="31" s="1"/>
  <c r="AM96" i="31"/>
  <c r="AL96" i="31"/>
  <c r="AN96" i="31" s="1"/>
  <c r="BN95" i="31"/>
  <c r="BM95" i="31"/>
  <c r="BO95" i="31" s="1"/>
  <c r="BI95" i="31"/>
  <c r="BH95" i="31"/>
  <c r="BJ95" i="31" s="1"/>
  <c r="BD95" i="31"/>
  <c r="BC95" i="31"/>
  <c r="BE95" i="31" s="1"/>
  <c r="AW95" i="31"/>
  <c r="AV95" i="31"/>
  <c r="AX95" i="31" s="1"/>
  <c r="AR95" i="31"/>
  <c r="AQ95" i="31"/>
  <c r="AS95" i="31" s="1"/>
  <c r="AM95" i="31"/>
  <c r="AL95" i="31"/>
  <c r="AN95" i="31" s="1"/>
  <c r="BN94" i="31"/>
  <c r="BM94" i="31"/>
  <c r="BO94" i="31" s="1"/>
  <c r="BI94" i="31"/>
  <c r="BH94" i="31"/>
  <c r="BJ94" i="31" s="1"/>
  <c r="BD94" i="31"/>
  <c r="BC94" i="31"/>
  <c r="BE94" i="31" s="1"/>
  <c r="AW94" i="31"/>
  <c r="AV94" i="31"/>
  <c r="AX94" i="31" s="1"/>
  <c r="AR94" i="31"/>
  <c r="AQ94" i="31"/>
  <c r="AS94" i="31" s="1"/>
  <c r="AM94" i="31"/>
  <c r="AL94" i="31"/>
  <c r="AN94" i="31" s="1"/>
  <c r="BN93" i="31"/>
  <c r="BM93" i="31"/>
  <c r="BO93" i="31" s="1"/>
  <c r="BI93" i="31"/>
  <c r="BH93" i="31"/>
  <c r="BJ93" i="31" s="1"/>
  <c r="BD93" i="31"/>
  <c r="BC93" i="31"/>
  <c r="BE93" i="31" s="1"/>
  <c r="AW93" i="31"/>
  <c r="AV93" i="31"/>
  <c r="AX93" i="31" s="1"/>
  <c r="AR93" i="31"/>
  <c r="AQ93" i="31"/>
  <c r="AS93" i="31" s="1"/>
  <c r="AM93" i="31"/>
  <c r="AL93" i="31"/>
  <c r="AN93" i="31" s="1"/>
  <c r="BN92" i="31"/>
  <c r="BM92" i="31"/>
  <c r="BO92" i="31" s="1"/>
  <c r="BI92" i="31"/>
  <c r="BH92" i="31"/>
  <c r="BJ92" i="31" s="1"/>
  <c r="BD92" i="31"/>
  <c r="BC92" i="31"/>
  <c r="BE92" i="31" s="1"/>
  <c r="AW92" i="31"/>
  <c r="AV92" i="31"/>
  <c r="AX92" i="31" s="1"/>
  <c r="AR92" i="31"/>
  <c r="AQ92" i="31"/>
  <c r="AS92" i="31" s="1"/>
  <c r="AM92" i="31"/>
  <c r="AL92" i="31"/>
  <c r="AN92" i="31" s="1"/>
  <c r="BN91" i="31"/>
  <c r="BM91" i="31"/>
  <c r="BO91" i="31" s="1"/>
  <c r="BI91" i="31"/>
  <c r="BH91" i="31"/>
  <c r="BJ91" i="31" s="1"/>
  <c r="BD91" i="31"/>
  <c r="BC91" i="31"/>
  <c r="BE91" i="31" s="1"/>
  <c r="AW91" i="31"/>
  <c r="AV91" i="31"/>
  <c r="AX91" i="31" s="1"/>
  <c r="AR91" i="31"/>
  <c r="AQ91" i="31"/>
  <c r="AS91" i="31" s="1"/>
  <c r="AM91" i="31"/>
  <c r="AL91" i="31"/>
  <c r="AN91" i="31" s="1"/>
  <c r="BN90" i="31"/>
  <c r="BM90" i="31"/>
  <c r="BO90" i="31" s="1"/>
  <c r="BI90" i="31"/>
  <c r="BH90" i="31"/>
  <c r="BJ90" i="31" s="1"/>
  <c r="BD90" i="31"/>
  <c r="BC90" i="31"/>
  <c r="BE90" i="31" s="1"/>
  <c r="AW90" i="31"/>
  <c r="AV90" i="31"/>
  <c r="AX90" i="31" s="1"/>
  <c r="AR90" i="31"/>
  <c r="AQ90" i="31"/>
  <c r="AS90" i="31" s="1"/>
  <c r="AM90" i="31"/>
  <c r="AL90" i="31"/>
  <c r="AN90" i="31" s="1"/>
  <c r="BN89" i="31"/>
  <c r="BM89" i="31"/>
  <c r="BO89" i="31" s="1"/>
  <c r="BI89" i="31"/>
  <c r="BH89" i="31"/>
  <c r="BJ89" i="31" s="1"/>
  <c r="BD89" i="31"/>
  <c r="BC89" i="31"/>
  <c r="BE89" i="31" s="1"/>
  <c r="AW89" i="31"/>
  <c r="AV89" i="31"/>
  <c r="AX89" i="31" s="1"/>
  <c r="AR89" i="31"/>
  <c r="AQ89" i="31"/>
  <c r="AS89" i="31" s="1"/>
  <c r="AM89" i="31"/>
  <c r="AL89" i="31"/>
  <c r="AN89" i="31" s="1"/>
  <c r="BN88" i="31"/>
  <c r="BM88" i="31"/>
  <c r="BO88" i="31" s="1"/>
  <c r="BI88" i="31"/>
  <c r="BH88" i="31"/>
  <c r="BJ88" i="31" s="1"/>
  <c r="BD88" i="31"/>
  <c r="BC88" i="31"/>
  <c r="BE88" i="31" s="1"/>
  <c r="AW88" i="31"/>
  <c r="AV88" i="31"/>
  <c r="AX88" i="31" s="1"/>
  <c r="AR88" i="31"/>
  <c r="AQ88" i="31"/>
  <c r="AS88" i="31" s="1"/>
  <c r="AM88" i="31"/>
  <c r="AL88" i="31"/>
  <c r="AN88" i="31" s="1"/>
  <c r="BN87" i="31"/>
  <c r="BM87" i="31"/>
  <c r="BO87" i="31" s="1"/>
  <c r="BI87" i="31"/>
  <c r="BH87" i="31"/>
  <c r="BJ87" i="31" s="1"/>
  <c r="BD87" i="31"/>
  <c r="BC87" i="31"/>
  <c r="BE87" i="31" s="1"/>
  <c r="AW87" i="31"/>
  <c r="AV87" i="31"/>
  <c r="AX87" i="31" s="1"/>
  <c r="AR87" i="31"/>
  <c r="AQ87" i="31"/>
  <c r="AS87" i="31" s="1"/>
  <c r="AM87" i="31"/>
  <c r="AL87" i="31"/>
  <c r="AN87" i="31" s="1"/>
  <c r="BN86" i="31"/>
  <c r="BM86" i="31"/>
  <c r="BO86" i="31" s="1"/>
  <c r="BI86" i="31"/>
  <c r="BH86" i="31"/>
  <c r="BJ86" i="31" s="1"/>
  <c r="BD86" i="31"/>
  <c r="BC86" i="31"/>
  <c r="BE86" i="31" s="1"/>
  <c r="AW86" i="31"/>
  <c r="AV86" i="31"/>
  <c r="AX86" i="31" s="1"/>
  <c r="AR86" i="31"/>
  <c r="AQ86" i="31"/>
  <c r="AS86" i="31" s="1"/>
  <c r="AM86" i="31"/>
  <c r="AL86" i="31"/>
  <c r="AN86" i="31" s="1"/>
  <c r="BN85" i="31"/>
  <c r="BM85" i="31"/>
  <c r="BO85" i="31" s="1"/>
  <c r="BI85" i="31"/>
  <c r="BH85" i="31"/>
  <c r="BJ85" i="31" s="1"/>
  <c r="BD85" i="31"/>
  <c r="BC85" i="31"/>
  <c r="BE85" i="31" s="1"/>
  <c r="AW85" i="31"/>
  <c r="AV85" i="31"/>
  <c r="AX85" i="31" s="1"/>
  <c r="AR85" i="31"/>
  <c r="AQ85" i="31"/>
  <c r="AS85" i="31" s="1"/>
  <c r="AM85" i="31"/>
  <c r="AL85" i="31"/>
  <c r="AN85" i="31" s="1"/>
  <c r="BN84" i="31"/>
  <c r="BM84" i="31"/>
  <c r="BO84" i="31" s="1"/>
  <c r="BI84" i="31"/>
  <c r="BH84" i="31"/>
  <c r="BJ84" i="31" s="1"/>
  <c r="BD84" i="31"/>
  <c r="BC84" i="31"/>
  <c r="BE84" i="31" s="1"/>
  <c r="AW84" i="31"/>
  <c r="AV84" i="31"/>
  <c r="AX84" i="31" s="1"/>
  <c r="AR84" i="31"/>
  <c r="AQ84" i="31"/>
  <c r="AS84" i="31" s="1"/>
  <c r="AM84" i="31"/>
  <c r="AL84" i="31"/>
  <c r="AN84" i="31" s="1"/>
  <c r="BN83" i="31"/>
  <c r="BM83" i="31"/>
  <c r="BO83" i="31" s="1"/>
  <c r="BI83" i="31"/>
  <c r="BH83" i="31"/>
  <c r="BJ83" i="31" s="1"/>
  <c r="BD83" i="31"/>
  <c r="BC83" i="31"/>
  <c r="BE83" i="31" s="1"/>
  <c r="AW83" i="31"/>
  <c r="AV83" i="31"/>
  <c r="AX83" i="31" s="1"/>
  <c r="AR83" i="31"/>
  <c r="AQ83" i="31"/>
  <c r="AS83" i="31" s="1"/>
  <c r="AM83" i="31"/>
  <c r="AL83" i="31"/>
  <c r="AN83" i="31" s="1"/>
  <c r="BN82" i="31"/>
  <c r="BM82" i="31"/>
  <c r="BO82" i="31" s="1"/>
  <c r="BI82" i="31"/>
  <c r="BH82" i="31"/>
  <c r="BJ82" i="31" s="1"/>
  <c r="BD82" i="31"/>
  <c r="BC82" i="31"/>
  <c r="BE82" i="31" s="1"/>
  <c r="AW82" i="31"/>
  <c r="AV82" i="31"/>
  <c r="AX82" i="31" s="1"/>
  <c r="AR82" i="31"/>
  <c r="AQ82" i="31"/>
  <c r="AS82" i="31" s="1"/>
  <c r="AM82" i="31"/>
  <c r="AL82" i="31"/>
  <c r="AN82" i="31" s="1"/>
  <c r="BN81" i="31"/>
  <c r="BM81" i="31"/>
  <c r="BO81" i="31" s="1"/>
  <c r="BI81" i="31"/>
  <c r="BH81" i="31"/>
  <c r="BJ81" i="31" s="1"/>
  <c r="BD81" i="31"/>
  <c r="BC81" i="31"/>
  <c r="BE81" i="31" s="1"/>
  <c r="AW81" i="31"/>
  <c r="AV81" i="31"/>
  <c r="AX81" i="31" s="1"/>
  <c r="AR81" i="31"/>
  <c r="AQ81" i="31"/>
  <c r="AS81" i="31" s="1"/>
  <c r="AM81" i="31"/>
  <c r="AL81" i="31"/>
  <c r="AN81" i="31" s="1"/>
  <c r="BN80" i="31"/>
  <c r="BM80" i="31"/>
  <c r="BO80" i="31" s="1"/>
  <c r="BI80" i="31"/>
  <c r="BH80" i="31"/>
  <c r="BJ80" i="31" s="1"/>
  <c r="BD80" i="31"/>
  <c r="BC80" i="31"/>
  <c r="BE80" i="31" s="1"/>
  <c r="AW80" i="31"/>
  <c r="AV80" i="31"/>
  <c r="AX80" i="31" s="1"/>
  <c r="AR80" i="31"/>
  <c r="AQ80" i="31"/>
  <c r="AS80" i="31" s="1"/>
  <c r="AM80" i="31"/>
  <c r="AL80" i="31"/>
  <c r="AN80" i="31" s="1"/>
  <c r="BN79" i="31"/>
  <c r="BM79" i="31"/>
  <c r="BO79" i="31" s="1"/>
  <c r="BI79" i="31"/>
  <c r="BH79" i="31"/>
  <c r="BJ79" i="31" s="1"/>
  <c r="BD79" i="31"/>
  <c r="BC79" i="31"/>
  <c r="BE79" i="31" s="1"/>
  <c r="AW79" i="31"/>
  <c r="AV79" i="31"/>
  <c r="AX79" i="31" s="1"/>
  <c r="AR79" i="31"/>
  <c r="AQ79" i="31"/>
  <c r="AS79" i="31" s="1"/>
  <c r="AM79" i="31"/>
  <c r="AL79" i="31"/>
  <c r="AN79" i="31" s="1"/>
  <c r="BN78" i="31"/>
  <c r="BM78" i="31"/>
  <c r="BO78" i="31" s="1"/>
  <c r="BI78" i="31"/>
  <c r="BH78" i="31"/>
  <c r="BJ78" i="31" s="1"/>
  <c r="BD78" i="31"/>
  <c r="BC78" i="31"/>
  <c r="BE78" i="31" s="1"/>
  <c r="AW78" i="31"/>
  <c r="AV78" i="31"/>
  <c r="AX78" i="31" s="1"/>
  <c r="AR78" i="31"/>
  <c r="AQ78" i="31"/>
  <c r="AS78" i="31" s="1"/>
  <c r="AM78" i="31"/>
  <c r="AL78" i="31"/>
  <c r="AN78" i="31" s="1"/>
  <c r="BN77" i="31"/>
  <c r="BM77" i="31"/>
  <c r="BO77" i="31" s="1"/>
  <c r="BI77" i="31"/>
  <c r="BH77" i="31"/>
  <c r="BJ77" i="31" s="1"/>
  <c r="BD77" i="31"/>
  <c r="BC77" i="31"/>
  <c r="BE77" i="31" s="1"/>
  <c r="AW77" i="31"/>
  <c r="AV77" i="31"/>
  <c r="AX77" i="31" s="1"/>
  <c r="AR77" i="31"/>
  <c r="AQ77" i="31"/>
  <c r="AS77" i="31" s="1"/>
  <c r="AM77" i="31"/>
  <c r="AL77" i="31"/>
  <c r="AN77" i="31" s="1"/>
  <c r="BN76" i="31"/>
  <c r="BM76" i="31"/>
  <c r="BO76" i="31" s="1"/>
  <c r="BI76" i="31"/>
  <c r="BH76" i="31"/>
  <c r="BJ76" i="31" s="1"/>
  <c r="BD76" i="31"/>
  <c r="BC76" i="31"/>
  <c r="BE76" i="31" s="1"/>
  <c r="AW76" i="31"/>
  <c r="AV76" i="31"/>
  <c r="AX76" i="31" s="1"/>
  <c r="AR76" i="31"/>
  <c r="AQ76" i="31"/>
  <c r="AS76" i="31" s="1"/>
  <c r="AM76" i="31"/>
  <c r="AL76" i="31"/>
  <c r="AN76" i="31" s="1"/>
  <c r="BN75" i="31"/>
  <c r="BM75" i="31"/>
  <c r="BO75" i="31" s="1"/>
  <c r="BI75" i="31"/>
  <c r="BH75" i="31"/>
  <c r="BJ75" i="31" s="1"/>
  <c r="BD75" i="31"/>
  <c r="BC75" i="31"/>
  <c r="BE75" i="31" s="1"/>
  <c r="AW75" i="31"/>
  <c r="AV75" i="31"/>
  <c r="AX75" i="31" s="1"/>
  <c r="AR75" i="31"/>
  <c r="AQ75" i="31"/>
  <c r="AS75" i="31" s="1"/>
  <c r="AM75" i="31"/>
  <c r="AL75" i="31"/>
  <c r="AN75" i="31" s="1"/>
  <c r="BN74" i="31"/>
  <c r="BM74" i="31"/>
  <c r="BO74" i="31" s="1"/>
  <c r="BI74" i="31"/>
  <c r="BH74" i="31"/>
  <c r="BJ74" i="31" s="1"/>
  <c r="BD74" i="31"/>
  <c r="BC74" i="31"/>
  <c r="BE74" i="31" s="1"/>
  <c r="AW74" i="31"/>
  <c r="AV74" i="31"/>
  <c r="AX74" i="31" s="1"/>
  <c r="AR74" i="31"/>
  <c r="AQ74" i="31"/>
  <c r="AS74" i="31" s="1"/>
  <c r="AM74" i="31"/>
  <c r="AL74" i="31"/>
  <c r="AN74" i="31" s="1"/>
  <c r="BN73" i="31"/>
  <c r="BM73" i="31"/>
  <c r="BO73" i="31" s="1"/>
  <c r="BI73" i="31"/>
  <c r="BH73" i="31"/>
  <c r="BJ73" i="31" s="1"/>
  <c r="BD73" i="31"/>
  <c r="BC73" i="31"/>
  <c r="BE73" i="31" s="1"/>
  <c r="AW73" i="31"/>
  <c r="AV73" i="31"/>
  <c r="AX73" i="31" s="1"/>
  <c r="AR73" i="31"/>
  <c r="AQ73" i="31"/>
  <c r="AS73" i="31" s="1"/>
  <c r="AM73" i="31"/>
  <c r="AL73" i="31"/>
  <c r="AN73" i="31" s="1"/>
  <c r="BN72" i="31"/>
  <c r="BM72" i="31"/>
  <c r="BO72" i="31" s="1"/>
  <c r="BI72" i="31"/>
  <c r="BH72" i="31"/>
  <c r="BJ72" i="31" s="1"/>
  <c r="BD72" i="31"/>
  <c r="BC72" i="31"/>
  <c r="BE72" i="31" s="1"/>
  <c r="AW72" i="31"/>
  <c r="AV72" i="31"/>
  <c r="AX72" i="31" s="1"/>
  <c r="AR72" i="31"/>
  <c r="AQ72" i="31"/>
  <c r="AS72" i="31" s="1"/>
  <c r="AM72" i="31"/>
  <c r="AL72" i="31"/>
  <c r="AN72" i="31" s="1"/>
  <c r="BN71" i="31"/>
  <c r="BM71" i="31"/>
  <c r="BO71" i="31" s="1"/>
  <c r="BI71" i="31"/>
  <c r="BH71" i="31"/>
  <c r="BJ71" i="31" s="1"/>
  <c r="BD71" i="31"/>
  <c r="BC71" i="31"/>
  <c r="BE71" i="31" s="1"/>
  <c r="AW71" i="31"/>
  <c r="AV71" i="31"/>
  <c r="AX71" i="31" s="1"/>
  <c r="AR71" i="31"/>
  <c r="AQ71" i="31"/>
  <c r="AS71" i="31" s="1"/>
  <c r="AM71" i="31"/>
  <c r="AL71" i="31"/>
  <c r="AN71" i="31" s="1"/>
  <c r="BN70" i="31"/>
  <c r="BM70" i="31"/>
  <c r="BO70" i="31" s="1"/>
  <c r="BI70" i="31"/>
  <c r="BH70" i="31"/>
  <c r="BJ70" i="31" s="1"/>
  <c r="BD70" i="31"/>
  <c r="BC70" i="31"/>
  <c r="BE70" i="31" s="1"/>
  <c r="AW70" i="31"/>
  <c r="AV70" i="31"/>
  <c r="AX70" i="31" s="1"/>
  <c r="AR70" i="31"/>
  <c r="AQ70" i="31"/>
  <c r="AS70" i="31" s="1"/>
  <c r="AM70" i="31"/>
  <c r="AL70" i="31"/>
  <c r="AN70" i="31" s="1"/>
  <c r="BN69" i="31"/>
  <c r="BM69" i="31"/>
  <c r="BO69" i="31" s="1"/>
  <c r="BI69" i="31"/>
  <c r="BH69" i="31"/>
  <c r="BJ69" i="31" s="1"/>
  <c r="BD69" i="31"/>
  <c r="BC69" i="31"/>
  <c r="BE69" i="31" s="1"/>
  <c r="AW69" i="31"/>
  <c r="AV69" i="31"/>
  <c r="AX69" i="31" s="1"/>
  <c r="AR69" i="31"/>
  <c r="AQ69" i="31"/>
  <c r="AS69" i="31" s="1"/>
  <c r="AM69" i="31"/>
  <c r="AL69" i="31"/>
  <c r="AN69" i="31" s="1"/>
  <c r="BN68" i="31"/>
  <c r="BM68" i="31"/>
  <c r="BO68" i="31" s="1"/>
  <c r="BI68" i="31"/>
  <c r="BH68" i="31"/>
  <c r="BJ68" i="31" s="1"/>
  <c r="BD68" i="31"/>
  <c r="BC68" i="31"/>
  <c r="BE68" i="31" s="1"/>
  <c r="AW68" i="31"/>
  <c r="AV68" i="31"/>
  <c r="AX68" i="31" s="1"/>
  <c r="AR68" i="31"/>
  <c r="AQ68" i="31"/>
  <c r="AS68" i="31" s="1"/>
  <c r="AM68" i="31"/>
  <c r="AL68" i="31"/>
  <c r="AN68" i="31" s="1"/>
  <c r="BN67" i="31"/>
  <c r="BM67" i="31"/>
  <c r="BO67" i="31" s="1"/>
  <c r="BI67" i="31"/>
  <c r="BH67" i="31"/>
  <c r="BJ67" i="31" s="1"/>
  <c r="BD67" i="31"/>
  <c r="BC67" i="31"/>
  <c r="BE67" i="31" s="1"/>
  <c r="AW67" i="31"/>
  <c r="AV67" i="31"/>
  <c r="AX67" i="31" s="1"/>
  <c r="AR67" i="31"/>
  <c r="AQ67" i="31"/>
  <c r="AS67" i="31" s="1"/>
  <c r="AM67" i="31"/>
  <c r="AL67" i="31"/>
  <c r="AN67" i="31" s="1"/>
  <c r="BN66" i="31"/>
  <c r="BM66" i="31"/>
  <c r="BO66" i="31" s="1"/>
  <c r="BI66" i="31"/>
  <c r="BH66" i="31"/>
  <c r="BJ66" i="31" s="1"/>
  <c r="BD66" i="31"/>
  <c r="BC66" i="31"/>
  <c r="BE66" i="31" s="1"/>
  <c r="AW66" i="31"/>
  <c r="AV66" i="31"/>
  <c r="AX66" i="31" s="1"/>
  <c r="AR66" i="31"/>
  <c r="AQ66" i="31"/>
  <c r="AS66" i="31" s="1"/>
  <c r="AM66" i="31"/>
  <c r="AL66" i="31"/>
  <c r="AN66" i="31" s="1"/>
  <c r="BN65" i="31"/>
  <c r="BM65" i="31"/>
  <c r="BO65" i="31" s="1"/>
  <c r="BI65" i="31"/>
  <c r="BH65" i="31"/>
  <c r="BJ65" i="31" s="1"/>
  <c r="BD65" i="31"/>
  <c r="BC65" i="31"/>
  <c r="BE65" i="31" s="1"/>
  <c r="AW65" i="31"/>
  <c r="AV65" i="31"/>
  <c r="AX65" i="31" s="1"/>
  <c r="AR65" i="31"/>
  <c r="AQ65" i="31"/>
  <c r="AS65" i="31" s="1"/>
  <c r="AM65" i="31"/>
  <c r="AL65" i="31"/>
  <c r="AN65" i="31" s="1"/>
  <c r="BN64" i="31"/>
  <c r="BM64" i="31"/>
  <c r="BO64" i="31" s="1"/>
  <c r="BI64" i="31"/>
  <c r="BH64" i="31"/>
  <c r="BJ64" i="31" s="1"/>
  <c r="BD64" i="31"/>
  <c r="BC64" i="31"/>
  <c r="BE64" i="31" s="1"/>
  <c r="AW64" i="31"/>
  <c r="AV64" i="31"/>
  <c r="AX64" i="31" s="1"/>
  <c r="AR64" i="31"/>
  <c r="AQ64" i="31"/>
  <c r="AS64" i="31" s="1"/>
  <c r="AM64" i="31"/>
  <c r="AL64" i="31"/>
  <c r="AN64" i="31" s="1"/>
  <c r="BN63" i="31"/>
  <c r="BM63" i="31"/>
  <c r="BO63" i="31" s="1"/>
  <c r="BI63" i="31"/>
  <c r="BH63" i="31"/>
  <c r="BJ63" i="31" s="1"/>
  <c r="BD63" i="31"/>
  <c r="BC63" i="31"/>
  <c r="BE63" i="31" s="1"/>
  <c r="AW63" i="31"/>
  <c r="AV63" i="31"/>
  <c r="AX63" i="31" s="1"/>
  <c r="AR63" i="31"/>
  <c r="AQ63" i="31"/>
  <c r="AS63" i="31" s="1"/>
  <c r="AM63" i="31"/>
  <c r="AL63" i="31"/>
  <c r="AN63" i="31" s="1"/>
  <c r="BN62" i="31"/>
  <c r="BM62" i="31"/>
  <c r="BO62" i="31" s="1"/>
  <c r="BI62" i="31"/>
  <c r="BH62" i="31"/>
  <c r="BJ62" i="31" s="1"/>
  <c r="BD62" i="31"/>
  <c r="BC62" i="31"/>
  <c r="BE62" i="31" s="1"/>
  <c r="AW62" i="31"/>
  <c r="AV62" i="31"/>
  <c r="AX62" i="31" s="1"/>
  <c r="AR62" i="31"/>
  <c r="AQ62" i="31"/>
  <c r="AS62" i="31" s="1"/>
  <c r="AM62" i="31"/>
  <c r="AL62" i="31"/>
  <c r="AN62" i="31" s="1"/>
  <c r="BN61" i="31"/>
  <c r="BM61" i="31"/>
  <c r="BO61" i="31" s="1"/>
  <c r="BI61" i="31"/>
  <c r="BH61" i="31"/>
  <c r="BJ61" i="31" s="1"/>
  <c r="BD61" i="31"/>
  <c r="BC61" i="31"/>
  <c r="BE61" i="31" s="1"/>
  <c r="AW61" i="31"/>
  <c r="AV61" i="31"/>
  <c r="AX61" i="31" s="1"/>
  <c r="AR61" i="31"/>
  <c r="AQ61" i="31"/>
  <c r="AS61" i="31" s="1"/>
  <c r="AM61" i="31"/>
  <c r="AL61" i="31"/>
  <c r="AN61" i="31" s="1"/>
  <c r="BN60" i="31"/>
  <c r="BM60" i="31"/>
  <c r="BO60" i="31" s="1"/>
  <c r="BI60" i="31"/>
  <c r="BH60" i="31"/>
  <c r="BJ60" i="31" s="1"/>
  <c r="BD60" i="31"/>
  <c r="BC60" i="31"/>
  <c r="BE60" i="31" s="1"/>
  <c r="AW60" i="31"/>
  <c r="AV60" i="31"/>
  <c r="AX60" i="31" s="1"/>
  <c r="AR60" i="31"/>
  <c r="AQ60" i="31"/>
  <c r="AS60" i="31" s="1"/>
  <c r="AM60" i="31"/>
  <c r="AL60" i="31"/>
  <c r="AN60" i="31" s="1"/>
  <c r="BN59" i="31"/>
  <c r="BM59" i="31"/>
  <c r="BO59" i="31" s="1"/>
  <c r="BI59" i="31"/>
  <c r="BH59" i="31"/>
  <c r="BJ59" i="31" s="1"/>
  <c r="BD59" i="31"/>
  <c r="BC59" i="31"/>
  <c r="BE59" i="31" s="1"/>
  <c r="AW59" i="31"/>
  <c r="AV59" i="31"/>
  <c r="AX59" i="31" s="1"/>
  <c r="AR59" i="31"/>
  <c r="AQ59" i="31"/>
  <c r="AS59" i="31" s="1"/>
  <c r="AM59" i="31"/>
  <c r="AL59" i="31"/>
  <c r="AN59" i="31" s="1"/>
  <c r="BN58" i="31"/>
  <c r="BM58" i="31"/>
  <c r="BO58" i="31" s="1"/>
  <c r="BI58" i="31"/>
  <c r="BH58" i="31"/>
  <c r="BJ58" i="31" s="1"/>
  <c r="BD58" i="31"/>
  <c r="BC58" i="31"/>
  <c r="BE58" i="31" s="1"/>
  <c r="AW58" i="31"/>
  <c r="AV58" i="31"/>
  <c r="AX58" i="31" s="1"/>
  <c r="AR58" i="31"/>
  <c r="AQ58" i="31"/>
  <c r="AS58" i="31" s="1"/>
  <c r="AM58" i="31"/>
  <c r="AL58" i="31"/>
  <c r="AN58" i="31" s="1"/>
  <c r="BN57" i="31"/>
  <c r="BM57" i="31"/>
  <c r="BO57" i="31" s="1"/>
  <c r="BI57" i="31"/>
  <c r="BH57" i="31"/>
  <c r="BJ57" i="31" s="1"/>
  <c r="BD57" i="31"/>
  <c r="BC57" i="31"/>
  <c r="BE57" i="31" s="1"/>
  <c r="AW57" i="31"/>
  <c r="AV57" i="31"/>
  <c r="AX57" i="31" s="1"/>
  <c r="AR57" i="31"/>
  <c r="AQ57" i="31"/>
  <c r="AS57" i="31" s="1"/>
  <c r="AM57" i="31"/>
  <c r="AL57" i="31"/>
  <c r="AN57" i="31" s="1"/>
  <c r="BN56" i="31"/>
  <c r="BM56" i="31"/>
  <c r="BO56" i="31" s="1"/>
  <c r="BI56" i="31"/>
  <c r="BH56" i="31"/>
  <c r="BJ56" i="31" s="1"/>
  <c r="BD56" i="31"/>
  <c r="BC56" i="31"/>
  <c r="BE56" i="31" s="1"/>
  <c r="AW56" i="31"/>
  <c r="AV56" i="31"/>
  <c r="AX56" i="31" s="1"/>
  <c r="AR56" i="31"/>
  <c r="AQ56" i="31"/>
  <c r="AS56" i="31" s="1"/>
  <c r="AM56" i="31"/>
  <c r="AL56" i="31"/>
  <c r="AN56" i="31" s="1"/>
  <c r="BN55" i="31"/>
  <c r="BM55" i="31"/>
  <c r="BO55" i="31" s="1"/>
  <c r="BI55" i="31"/>
  <c r="BH55" i="31"/>
  <c r="BJ55" i="31" s="1"/>
  <c r="BD55" i="31"/>
  <c r="BC55" i="31"/>
  <c r="BE55" i="31" s="1"/>
  <c r="AW55" i="31"/>
  <c r="AV55" i="31"/>
  <c r="AX55" i="31" s="1"/>
  <c r="AR55" i="31"/>
  <c r="AQ55" i="31"/>
  <c r="AS55" i="31" s="1"/>
  <c r="AM55" i="31"/>
  <c r="AL55" i="31"/>
  <c r="AN55" i="31" s="1"/>
  <c r="BN54" i="31"/>
  <c r="BM54" i="31"/>
  <c r="BO54" i="31" s="1"/>
  <c r="BI54" i="31"/>
  <c r="BH54" i="31"/>
  <c r="BJ54" i="31" s="1"/>
  <c r="BD54" i="31"/>
  <c r="BC54" i="31"/>
  <c r="BE54" i="31" s="1"/>
  <c r="AW54" i="31"/>
  <c r="AV54" i="31"/>
  <c r="AX54" i="31" s="1"/>
  <c r="AR54" i="31"/>
  <c r="AQ54" i="31"/>
  <c r="AS54" i="31" s="1"/>
  <c r="AM54" i="31"/>
  <c r="AL54" i="31"/>
  <c r="AN54" i="31" s="1"/>
  <c r="BN53" i="31"/>
  <c r="BM53" i="31"/>
  <c r="BO53" i="31" s="1"/>
  <c r="BI53" i="31"/>
  <c r="BH53" i="31"/>
  <c r="BJ53" i="31" s="1"/>
  <c r="BD53" i="31"/>
  <c r="BC53" i="31"/>
  <c r="BE53" i="31" s="1"/>
  <c r="AW53" i="31"/>
  <c r="AV53" i="31"/>
  <c r="AX53" i="31" s="1"/>
  <c r="AR53" i="31"/>
  <c r="AQ53" i="31"/>
  <c r="AS53" i="31" s="1"/>
  <c r="AM53" i="31"/>
  <c r="AL53" i="31"/>
  <c r="AN53" i="31" s="1"/>
  <c r="BN52" i="31"/>
  <c r="BM52" i="31"/>
  <c r="BO52" i="31" s="1"/>
  <c r="BI52" i="31"/>
  <c r="BH52" i="31"/>
  <c r="BJ52" i="31" s="1"/>
  <c r="BD52" i="31"/>
  <c r="BC52" i="31"/>
  <c r="BE52" i="31" s="1"/>
  <c r="AW52" i="31"/>
  <c r="AV52" i="31"/>
  <c r="AX52" i="31" s="1"/>
  <c r="AR52" i="31"/>
  <c r="AQ52" i="31"/>
  <c r="AS52" i="31" s="1"/>
  <c r="AM52" i="31"/>
  <c r="AL52" i="31"/>
  <c r="AN52" i="31" s="1"/>
  <c r="BN51" i="31"/>
  <c r="BM51" i="31"/>
  <c r="BO51" i="31" s="1"/>
  <c r="BI51" i="31"/>
  <c r="BH51" i="31"/>
  <c r="BJ51" i="31" s="1"/>
  <c r="BD51" i="31"/>
  <c r="BC51" i="31"/>
  <c r="BE51" i="31" s="1"/>
  <c r="AW51" i="31"/>
  <c r="AV51" i="31"/>
  <c r="AX51" i="31" s="1"/>
  <c r="AR51" i="31"/>
  <c r="AQ51" i="31"/>
  <c r="AS51" i="31" s="1"/>
  <c r="AM51" i="31"/>
  <c r="AL51" i="31"/>
  <c r="AN51" i="31" s="1"/>
  <c r="BN50" i="31"/>
  <c r="BM50" i="31"/>
  <c r="BO50" i="31" s="1"/>
  <c r="BI50" i="31"/>
  <c r="BH50" i="31"/>
  <c r="BJ50" i="31" s="1"/>
  <c r="BD50" i="31"/>
  <c r="BC50" i="31"/>
  <c r="BE50" i="31" s="1"/>
  <c r="AW50" i="31"/>
  <c r="AV50" i="31"/>
  <c r="AX50" i="31" s="1"/>
  <c r="AR50" i="31"/>
  <c r="AQ50" i="31"/>
  <c r="AS50" i="31" s="1"/>
  <c r="AM50" i="31"/>
  <c r="AL50" i="31"/>
  <c r="AN50" i="31" s="1"/>
  <c r="BN49" i="31"/>
  <c r="BM49" i="31"/>
  <c r="BO49" i="31" s="1"/>
  <c r="BI49" i="31"/>
  <c r="BH49" i="31"/>
  <c r="BJ49" i="31" s="1"/>
  <c r="BD49" i="31"/>
  <c r="BC49" i="31"/>
  <c r="BE49" i="31" s="1"/>
  <c r="AW49" i="31"/>
  <c r="AV49" i="31"/>
  <c r="AX49" i="31" s="1"/>
  <c r="AR49" i="31"/>
  <c r="AQ49" i="31"/>
  <c r="AS49" i="31" s="1"/>
  <c r="AM49" i="31"/>
  <c r="AL49" i="31"/>
  <c r="AN49" i="31" s="1"/>
  <c r="BN48" i="31"/>
  <c r="BM48" i="31"/>
  <c r="BO48" i="31" s="1"/>
  <c r="BI48" i="31"/>
  <c r="BH48" i="31"/>
  <c r="BJ48" i="31" s="1"/>
  <c r="BD48" i="31"/>
  <c r="BC48" i="31"/>
  <c r="BE48" i="31" s="1"/>
  <c r="AW48" i="31"/>
  <c r="AV48" i="31"/>
  <c r="AX48" i="31" s="1"/>
  <c r="AR48" i="31"/>
  <c r="AQ48" i="31"/>
  <c r="AS48" i="31" s="1"/>
  <c r="AM48" i="31"/>
  <c r="AL48" i="31"/>
  <c r="AN48" i="31" s="1"/>
  <c r="BM47" i="31"/>
  <c r="BN47" i="31" s="1"/>
  <c r="BH47" i="31"/>
  <c r="BI47" i="31" s="1"/>
  <c r="BC47" i="31"/>
  <c r="BE47" i="31" s="1"/>
  <c r="AV47" i="31"/>
  <c r="AX47" i="31" s="1"/>
  <c r="AQ47" i="31"/>
  <c r="AS47" i="31" s="1"/>
  <c r="AL47" i="31"/>
  <c r="AN47" i="31" s="1"/>
  <c r="BN26" i="31"/>
  <c r="BN27" i="31" s="1"/>
  <c r="BI26" i="31"/>
  <c r="BI27" i="31" s="1"/>
  <c r="BD26" i="31"/>
  <c r="BD27" i="31" s="1"/>
  <c r="AW26" i="31"/>
  <c r="AW27" i="31" s="1"/>
  <c r="AR26" i="31"/>
  <c r="AR27" i="31" s="1"/>
  <c r="AM26" i="31"/>
  <c r="AM27" i="31" s="1"/>
  <c r="AE10" i="31"/>
  <c r="B12" i="7"/>
  <c r="B4" i="7"/>
  <c r="B6" i="6"/>
  <c r="C15" i="25"/>
  <c r="D15" i="25" s="1"/>
  <c r="E15" i="25" s="1"/>
  <c r="F15" i="25" s="1"/>
  <c r="G15" i="25" s="1"/>
  <c r="H15" i="25" s="1"/>
  <c r="I15" i="25" s="1"/>
  <c r="J15" i="25" s="1"/>
  <c r="K15" i="25" s="1"/>
  <c r="L15" i="25" s="1"/>
  <c r="M15" i="25" s="1"/>
  <c r="N15" i="25" s="1"/>
  <c r="C44" i="25" s="1"/>
  <c r="D44" i="25" s="1"/>
  <c r="E44" i="25" s="1"/>
  <c r="F44" i="25" s="1"/>
  <c r="G44" i="25" s="1"/>
  <c r="H44" i="25" s="1"/>
  <c r="I44" i="25" s="1"/>
  <c r="J44" i="25" s="1"/>
  <c r="K44" i="25" s="1"/>
  <c r="L44" i="25" s="1"/>
  <c r="M44" i="25" s="1"/>
  <c r="N44" i="25" s="1"/>
  <c r="C73" i="25" s="1"/>
  <c r="D73" i="25" s="1"/>
  <c r="E73" i="25" s="1"/>
  <c r="F73" i="25" s="1"/>
  <c r="G73" i="25" s="1"/>
  <c r="H73" i="25" s="1"/>
  <c r="I73" i="25" s="1"/>
  <c r="J73" i="25" s="1"/>
  <c r="K73" i="25" s="1"/>
  <c r="L73" i="25" s="1"/>
  <c r="M73" i="25" s="1"/>
  <c r="N73" i="25" s="1"/>
  <c r="AD47" i="31" l="1"/>
  <c r="W49" i="31"/>
  <c r="AB48" i="31"/>
  <c r="E114" i="26" s="1"/>
  <c r="C9" i="31"/>
  <c r="K47" i="31"/>
  <c r="L47" i="31" s="1"/>
  <c r="BJ47" i="31"/>
  <c r="BF70" i="31"/>
  <c r="BD31" i="31" s="1"/>
  <c r="BK130" i="31"/>
  <c r="BI36" i="31" s="1"/>
  <c r="BQ106" i="31"/>
  <c r="BO34" i="31" s="1"/>
  <c r="BG142" i="31"/>
  <c r="BE37" i="31" s="1"/>
  <c r="AY166" i="31"/>
  <c r="AW39" i="31" s="1"/>
  <c r="B9" i="31"/>
  <c r="AY82" i="31"/>
  <c r="AW32" i="31" s="1"/>
  <c r="BK118" i="31"/>
  <c r="BI35" i="31" s="1"/>
  <c r="B14" i="31"/>
  <c r="BK58" i="31"/>
  <c r="BI30" i="31" s="1"/>
  <c r="BP58" i="31"/>
  <c r="BN30" i="31" s="1"/>
  <c r="AT226" i="31"/>
  <c r="AR44" i="31" s="1"/>
  <c r="AO70" i="31"/>
  <c r="AM31" i="31" s="1"/>
  <c r="AO94" i="31"/>
  <c r="AM33" i="31" s="1"/>
  <c r="BP190" i="31"/>
  <c r="BN41" i="31" s="1"/>
  <c r="AY106" i="31"/>
  <c r="AW34" i="31" s="1"/>
  <c r="AU130" i="31"/>
  <c r="AS36" i="31" s="1"/>
  <c r="AP166" i="31"/>
  <c r="AN39" i="31" s="1"/>
  <c r="AZ226" i="31"/>
  <c r="AX44" i="31" s="1"/>
  <c r="AE7" i="31"/>
  <c r="AU118" i="31"/>
  <c r="AS35" i="31" s="1"/>
  <c r="BG190" i="31"/>
  <c r="BE41" i="31" s="1"/>
  <c r="AY226" i="31"/>
  <c r="AW44" i="31" s="1"/>
  <c r="AP178" i="31"/>
  <c r="AN40" i="31" s="1"/>
  <c r="BP142" i="31"/>
  <c r="BN37" i="31" s="1"/>
  <c r="AT166" i="31"/>
  <c r="AR39" i="31" s="1"/>
  <c r="AP142" i="31"/>
  <c r="AN37" i="31" s="1"/>
  <c r="BL226" i="31"/>
  <c r="BJ44" i="31" s="1"/>
  <c r="AP106" i="31"/>
  <c r="AN34" i="31" s="1"/>
  <c r="BQ82" i="31"/>
  <c r="BO32" i="31" s="1"/>
  <c r="AP94" i="31"/>
  <c r="AN33" i="31" s="1"/>
  <c r="BK94" i="31"/>
  <c r="BI33" i="31" s="1"/>
  <c r="BK106" i="31"/>
  <c r="BI34" i="31" s="1"/>
  <c r="AY142" i="31"/>
  <c r="AW37" i="31" s="1"/>
  <c r="BP166" i="31"/>
  <c r="BN39" i="31" s="1"/>
  <c r="BF178" i="31"/>
  <c r="BD40" i="31" s="1"/>
  <c r="BQ190" i="31"/>
  <c r="BO41" i="31" s="1"/>
  <c r="AU94" i="31"/>
  <c r="AS33" i="31" s="1"/>
  <c r="AO106" i="31"/>
  <c r="AM34" i="31" s="1"/>
  <c r="AZ130" i="31"/>
  <c r="AX36" i="31" s="1"/>
  <c r="AO142" i="31"/>
  <c r="AM37" i="31" s="1"/>
  <c r="AO190" i="31"/>
  <c r="AM41" i="31" s="1"/>
  <c r="AY202" i="31"/>
  <c r="AW42" i="31" s="1"/>
  <c r="BO47" i="31"/>
  <c r="BQ58" i="31" s="1"/>
  <c r="BO30" i="31" s="1"/>
  <c r="AO82" i="31"/>
  <c r="AM32" i="31" s="1"/>
  <c r="AZ82" i="31"/>
  <c r="AX32" i="31" s="1"/>
  <c r="AT94" i="31"/>
  <c r="AR33" i="31" s="1"/>
  <c r="BP94" i="31"/>
  <c r="BN33" i="31" s="1"/>
  <c r="BF106" i="31"/>
  <c r="BD34" i="31" s="1"/>
  <c r="BP118" i="31"/>
  <c r="BN35" i="31" s="1"/>
  <c r="BL190" i="31"/>
  <c r="BJ41" i="31" s="1"/>
  <c r="AT190" i="31"/>
  <c r="AR41" i="31" s="1"/>
  <c r="AT214" i="31"/>
  <c r="AR43" i="31" s="1"/>
  <c r="AM47" i="31"/>
  <c r="AO58" i="31" s="1"/>
  <c r="AM30" i="31" s="1"/>
  <c r="AP118" i="31"/>
  <c r="AN35" i="31" s="1"/>
  <c r="BF130" i="31"/>
  <c r="BD36" i="31" s="1"/>
  <c r="AO130" i="31"/>
  <c r="AM36" i="31" s="1"/>
  <c r="BK166" i="31"/>
  <c r="BI39" i="31" s="1"/>
  <c r="AU190" i="31"/>
  <c r="AS41" i="31" s="1"/>
  <c r="BK190" i="31"/>
  <c r="BI41" i="31" s="1"/>
  <c r="BF202" i="31"/>
  <c r="BD42" i="31" s="1"/>
  <c r="BL214" i="31"/>
  <c r="BJ43" i="31" s="1"/>
  <c r="AP226" i="31"/>
  <c r="AN44" i="31" s="1"/>
  <c r="AT106" i="31"/>
  <c r="AR34" i="31" s="1"/>
  <c r="BP106" i="31"/>
  <c r="BN34" i="31" s="1"/>
  <c r="AT142" i="31"/>
  <c r="AR37" i="31" s="1"/>
  <c r="BL178" i="31"/>
  <c r="BJ40" i="31" s="1"/>
  <c r="BP214" i="31"/>
  <c r="BN43" i="31" s="1"/>
  <c r="BF214" i="31"/>
  <c r="BD43" i="31" s="1"/>
  <c r="AO226" i="31"/>
  <c r="AM44" i="31" s="1"/>
  <c r="BK82" i="31"/>
  <c r="BI32" i="31" s="1"/>
  <c r="BQ166" i="31"/>
  <c r="BO39" i="31" s="1"/>
  <c r="BQ214" i="31"/>
  <c r="BO43" i="31" s="1"/>
  <c r="BK226" i="31"/>
  <c r="BI44" i="31" s="1"/>
  <c r="BP226" i="31"/>
  <c r="BN44" i="31" s="1"/>
  <c r="AT118" i="31"/>
  <c r="AR35" i="31" s="1"/>
  <c r="BL118" i="31"/>
  <c r="BJ35" i="31" s="1"/>
  <c r="AO154" i="31"/>
  <c r="AM38" i="31" s="1"/>
  <c r="BG154" i="31"/>
  <c r="BE38" i="31" s="1"/>
  <c r="AY178" i="31"/>
  <c r="AW40" i="31" s="1"/>
  <c r="AU202" i="31"/>
  <c r="AS42" i="31" s="1"/>
  <c r="AZ214" i="31"/>
  <c r="AX43" i="31" s="1"/>
  <c r="AG20" i="31"/>
  <c r="AU58" i="31"/>
  <c r="AS30" i="31" s="1"/>
  <c r="AZ58" i="31"/>
  <c r="AX30" i="31" s="1"/>
  <c r="BL70" i="31"/>
  <c r="BJ31" i="31" s="1"/>
  <c r="AD222" i="31"/>
  <c r="AF222" i="31" s="1"/>
  <c r="AD218" i="31"/>
  <c r="AF218" i="31" s="1"/>
  <c r="AD226" i="31"/>
  <c r="AF226" i="31" s="1"/>
  <c r="AD223" i="31"/>
  <c r="AF223" i="31" s="1"/>
  <c r="AD219" i="31"/>
  <c r="AF219" i="31" s="1"/>
  <c r="AD215" i="31"/>
  <c r="AF215" i="31" s="1"/>
  <c r="AD213" i="31"/>
  <c r="AF213" i="31" s="1"/>
  <c r="AD209" i="31"/>
  <c r="AF209" i="31" s="1"/>
  <c r="AD205" i="31"/>
  <c r="AF205" i="31" s="1"/>
  <c r="AD202" i="31"/>
  <c r="AF202" i="31" s="1"/>
  <c r="AD199" i="31"/>
  <c r="AF199" i="31" s="1"/>
  <c r="AD195" i="31"/>
  <c r="AF195" i="31" s="1"/>
  <c r="AE224" i="31"/>
  <c r="AE220" i="31"/>
  <c r="AE216" i="31"/>
  <c r="AE210" i="31"/>
  <c r="AE206" i="31"/>
  <c r="AD224" i="31"/>
  <c r="AF224" i="31" s="1"/>
  <c r="AD220" i="31"/>
  <c r="AF220" i="31" s="1"/>
  <c r="AD216" i="31"/>
  <c r="AF216" i="31" s="1"/>
  <c r="AD225" i="31"/>
  <c r="AF225" i="31" s="1"/>
  <c r="AD221" i="31"/>
  <c r="AF221" i="31" s="1"/>
  <c r="AD217" i="31"/>
  <c r="AF217" i="31" s="1"/>
  <c r="AD214" i="31"/>
  <c r="AF214" i="31" s="1"/>
  <c r="AD211" i="31"/>
  <c r="AF211" i="31" s="1"/>
  <c r="AD207" i="31"/>
  <c r="AF207" i="31" s="1"/>
  <c r="AD203" i="31"/>
  <c r="AF203" i="31" s="1"/>
  <c r="AD201" i="31"/>
  <c r="AF201" i="31" s="1"/>
  <c r="AD197" i="31"/>
  <c r="AF197" i="31" s="1"/>
  <c r="AD193" i="31"/>
  <c r="AF193" i="31" s="1"/>
  <c r="AE222" i="31"/>
  <c r="AD208" i="31"/>
  <c r="AF208" i="31" s="1"/>
  <c r="AE218" i="31"/>
  <c r="AD210" i="31"/>
  <c r="AF210" i="31" s="1"/>
  <c r="AE209" i="31"/>
  <c r="AE212" i="31"/>
  <c r="AE211" i="31"/>
  <c r="AE196" i="31"/>
  <c r="AD191" i="31"/>
  <c r="AF191" i="31" s="1"/>
  <c r="AD189" i="31"/>
  <c r="AF189" i="31" s="1"/>
  <c r="AD185" i="31"/>
  <c r="AF185" i="31" s="1"/>
  <c r="AE225" i="31"/>
  <c r="AD212" i="31"/>
  <c r="AF212" i="31" s="1"/>
  <c r="AE201" i="31"/>
  <c r="AD196" i="31"/>
  <c r="AF196" i="31" s="1"/>
  <c r="AE192" i="31"/>
  <c r="AE186" i="31"/>
  <c r="AE182" i="31"/>
  <c r="AE176" i="31"/>
  <c r="AE223" i="31"/>
  <c r="AE221" i="31"/>
  <c r="AE204" i="31"/>
  <c r="AE203" i="31"/>
  <c r="AE200" i="31"/>
  <c r="AE195" i="31"/>
  <c r="AD192" i="31"/>
  <c r="AF192" i="31" s="1"/>
  <c r="AD186" i="31"/>
  <c r="AF186" i="31" s="1"/>
  <c r="AD182" i="31"/>
  <c r="AF182" i="31" s="1"/>
  <c r="AE215" i="31"/>
  <c r="AE214" i="31"/>
  <c r="AD206" i="31"/>
  <c r="AF206" i="31" s="1"/>
  <c r="AE205" i="31"/>
  <c r="AE199" i="31"/>
  <c r="AD194" i="31"/>
  <c r="AF194" i="31" s="1"/>
  <c r="AD190" i="31"/>
  <c r="AF190" i="31" s="1"/>
  <c r="AD187" i="31"/>
  <c r="AF187" i="31" s="1"/>
  <c r="AD183" i="31"/>
  <c r="AF183" i="31" s="1"/>
  <c r="AD179" i="31"/>
  <c r="AF179" i="31" s="1"/>
  <c r="AD177" i="31"/>
  <c r="AF177" i="31" s="1"/>
  <c r="AE208" i="31"/>
  <c r="AE207" i="31"/>
  <c r="AE198" i="31"/>
  <c r="AE193" i="31"/>
  <c r="AE188" i="31"/>
  <c r="AE184" i="31"/>
  <c r="AD204" i="31"/>
  <c r="AF204" i="31" s="1"/>
  <c r="AE202" i="31"/>
  <c r="AD198" i="31"/>
  <c r="AF198" i="31" s="1"/>
  <c r="AE213" i="31"/>
  <c r="AD200" i="31"/>
  <c r="AF200" i="31" s="1"/>
  <c r="AE219" i="31"/>
  <c r="AE194" i="31"/>
  <c r="AE191" i="31"/>
  <c r="AE190" i="31"/>
  <c r="AE189" i="31"/>
  <c r="AD181" i="31"/>
  <c r="AF181" i="31" s="1"/>
  <c r="AD180" i="31"/>
  <c r="AF180" i="31" s="1"/>
  <c r="AD173" i="31"/>
  <c r="AF173" i="31" s="1"/>
  <c r="AD169" i="31"/>
  <c r="AF169" i="31" s="1"/>
  <c r="AD166" i="31"/>
  <c r="AF166" i="31" s="1"/>
  <c r="AD163" i="31"/>
  <c r="AF163" i="31" s="1"/>
  <c r="AE217" i="31"/>
  <c r="AE197" i="31"/>
  <c r="AI197" i="31" s="1"/>
  <c r="AE187" i="31"/>
  <c r="AE185" i="31"/>
  <c r="AE177" i="31"/>
  <c r="AE174" i="31"/>
  <c r="AE170" i="31"/>
  <c r="AE164" i="31"/>
  <c r="AE160" i="31"/>
  <c r="AE156" i="31"/>
  <c r="AE183" i="31"/>
  <c r="AD176" i="31"/>
  <c r="AF176" i="31" s="1"/>
  <c r="AD174" i="31"/>
  <c r="AF174" i="31" s="1"/>
  <c r="AD170" i="31"/>
  <c r="AF170" i="31" s="1"/>
  <c r="AD164" i="31"/>
  <c r="AF164" i="31" s="1"/>
  <c r="AD160" i="31"/>
  <c r="AF160" i="31" s="1"/>
  <c r="AD156" i="31"/>
  <c r="AF156" i="31" s="1"/>
  <c r="AD175" i="31"/>
  <c r="AF175" i="31" s="1"/>
  <c r="AD159" i="31"/>
  <c r="AF159" i="31" s="1"/>
  <c r="AE158" i="31"/>
  <c r="AE154" i="31"/>
  <c r="AD153" i="31"/>
  <c r="AF153" i="31" s="1"/>
  <c r="AD149" i="31"/>
  <c r="AF149" i="31" s="1"/>
  <c r="AE179" i="31"/>
  <c r="AE166" i="31"/>
  <c r="AD158" i="31"/>
  <c r="AF158" i="31" s="1"/>
  <c r="AD154" i="31"/>
  <c r="AF154" i="31" s="1"/>
  <c r="AE150" i="31"/>
  <c r="AE146" i="31"/>
  <c r="AE140" i="31"/>
  <c r="AE181" i="31"/>
  <c r="AE157" i="31"/>
  <c r="AD150" i="31"/>
  <c r="AF150" i="31" s="1"/>
  <c r="AD146" i="31"/>
  <c r="AF146" i="31" s="1"/>
  <c r="AD140" i="31"/>
  <c r="AF140" i="31" s="1"/>
  <c r="AD188" i="31"/>
  <c r="AF188" i="31" s="1"/>
  <c r="AE178" i="31"/>
  <c r="AD157" i="31"/>
  <c r="AF157" i="31" s="1"/>
  <c r="AE151" i="31"/>
  <c r="AE147" i="31"/>
  <c r="AE143" i="31"/>
  <c r="AE141" i="31"/>
  <c r="AE137" i="31"/>
  <c r="AD178" i="31"/>
  <c r="AF178" i="31" s="1"/>
  <c r="AE162" i="31"/>
  <c r="AD151" i="31"/>
  <c r="AF151" i="31" s="1"/>
  <c r="AE180" i="31"/>
  <c r="AE172" i="31"/>
  <c r="AE168" i="31"/>
  <c r="AE165" i="31"/>
  <c r="AE163" i="31"/>
  <c r="AD162" i="31"/>
  <c r="AF162" i="31" s="1"/>
  <c r="AE161" i="31"/>
  <c r="AE155" i="31"/>
  <c r="AE152" i="31"/>
  <c r="AE148" i="31"/>
  <c r="AE144" i="31"/>
  <c r="AD184" i="31"/>
  <c r="AF184" i="31" s="1"/>
  <c r="AE173" i="31"/>
  <c r="AD172" i="31"/>
  <c r="AF172" i="31" s="1"/>
  <c r="AE171" i="31"/>
  <c r="AE169" i="31"/>
  <c r="AI169" i="31" s="1"/>
  <c r="AD168" i="31"/>
  <c r="AF168" i="31" s="1"/>
  <c r="AE167" i="31"/>
  <c r="AD165" i="31"/>
  <c r="AF165" i="31" s="1"/>
  <c r="AD161" i="31"/>
  <c r="AF161" i="31" s="1"/>
  <c r="AD155" i="31"/>
  <c r="AF155" i="31" s="1"/>
  <c r="AD152" i="31"/>
  <c r="AF152" i="31" s="1"/>
  <c r="AD148" i="31"/>
  <c r="AF148" i="31" s="1"/>
  <c r="AD144" i="31"/>
  <c r="AF144" i="31" s="1"/>
  <c r="AD138" i="31"/>
  <c r="AF138" i="31" s="1"/>
  <c r="AD134" i="31"/>
  <c r="AF134" i="31" s="1"/>
  <c r="AD128" i="31"/>
  <c r="AF128" i="31" s="1"/>
  <c r="AD124" i="31"/>
  <c r="AF124" i="31" s="1"/>
  <c r="AD120" i="31"/>
  <c r="AF120" i="31" s="1"/>
  <c r="AD114" i="31"/>
  <c r="AF114" i="31" s="1"/>
  <c r="AD110" i="31"/>
  <c r="AF110" i="31" s="1"/>
  <c r="AD104" i="31"/>
  <c r="AF104" i="31" s="1"/>
  <c r="AE153" i="31"/>
  <c r="AD133" i="31"/>
  <c r="AF133" i="31" s="1"/>
  <c r="AD131" i="31"/>
  <c r="AF131" i="31" s="1"/>
  <c r="AE130" i="31"/>
  <c r="AE127" i="31"/>
  <c r="AE125" i="31"/>
  <c r="AD123" i="31"/>
  <c r="AF123" i="31" s="1"/>
  <c r="AD121" i="31"/>
  <c r="AF121" i="31" s="1"/>
  <c r="AD117" i="31"/>
  <c r="AF117" i="31" s="1"/>
  <c r="AD115" i="31"/>
  <c r="AF115" i="31" s="1"/>
  <c r="AD171" i="31"/>
  <c r="AF171" i="31" s="1"/>
  <c r="AE136" i="31"/>
  <c r="AD130" i="31"/>
  <c r="AF130" i="31" s="1"/>
  <c r="AE129" i="31"/>
  <c r="AD127" i="31"/>
  <c r="AF127" i="31" s="1"/>
  <c r="AD125" i="31"/>
  <c r="AF125" i="31" s="1"/>
  <c r="AE149" i="31"/>
  <c r="AI149" i="31" s="1"/>
  <c r="AE139" i="31"/>
  <c r="AD136" i="31"/>
  <c r="AF136" i="31" s="1"/>
  <c r="AE135" i="31"/>
  <c r="AD129" i="31"/>
  <c r="AF129" i="31" s="1"/>
  <c r="AE112" i="31"/>
  <c r="AD167" i="31"/>
  <c r="AF167" i="31" s="1"/>
  <c r="AE145" i="31"/>
  <c r="AD143" i="31"/>
  <c r="AF143" i="31" s="1"/>
  <c r="AD139" i="31"/>
  <c r="AF139" i="31" s="1"/>
  <c r="AD135" i="31"/>
  <c r="AF135" i="31" s="1"/>
  <c r="AE132" i="31"/>
  <c r="AE122" i="31"/>
  <c r="AE120" i="31"/>
  <c r="AE116" i="31"/>
  <c r="AE114" i="31"/>
  <c r="AD112" i="31"/>
  <c r="AF112" i="31" s="1"/>
  <c r="AE104" i="31"/>
  <c r="AD101" i="31"/>
  <c r="AF101" i="31" s="1"/>
  <c r="AD97" i="31"/>
  <c r="AF97" i="31" s="1"/>
  <c r="AD94" i="31"/>
  <c r="AF94" i="31" s="1"/>
  <c r="AD91" i="31"/>
  <c r="AF91" i="31" s="1"/>
  <c r="AD145" i="31"/>
  <c r="AF145" i="31" s="1"/>
  <c r="AD141" i="31"/>
  <c r="AF141" i="31" s="1"/>
  <c r="AE134" i="31"/>
  <c r="AD132" i="31"/>
  <c r="AF132" i="31" s="1"/>
  <c r="AE126" i="31"/>
  <c r="AE124" i="31"/>
  <c r="AI124" i="31" s="1"/>
  <c r="AD122" i="31"/>
  <c r="AF122" i="31" s="1"/>
  <c r="AD116" i="31"/>
  <c r="AF116" i="31" s="1"/>
  <c r="AE102" i="31"/>
  <c r="AE98" i="31"/>
  <c r="AE92" i="31"/>
  <c r="AE159" i="31"/>
  <c r="AE142" i="31"/>
  <c r="AE128" i="31"/>
  <c r="AD126" i="31"/>
  <c r="AF126" i="31" s="1"/>
  <c r="AE109" i="31"/>
  <c r="AE107" i="31"/>
  <c r="AD147" i="31"/>
  <c r="AF147" i="31" s="1"/>
  <c r="AD142" i="31"/>
  <c r="AF142" i="31" s="1"/>
  <c r="AE138" i="31"/>
  <c r="AE119" i="31"/>
  <c r="AE118" i="31"/>
  <c r="AE113" i="31"/>
  <c r="AE111" i="31"/>
  <c r="AD109" i="31"/>
  <c r="AF109" i="31" s="1"/>
  <c r="AD107" i="31"/>
  <c r="AF107" i="31" s="1"/>
  <c r="AE106" i="31"/>
  <c r="AE103" i="31"/>
  <c r="AE99" i="31"/>
  <c r="AE95" i="31"/>
  <c r="AE93" i="31"/>
  <c r="AE89" i="31"/>
  <c r="AE133" i="31"/>
  <c r="AE108" i="31"/>
  <c r="AE90" i="31"/>
  <c r="AD84" i="31"/>
  <c r="AF84" i="31" s="1"/>
  <c r="AD78" i="31"/>
  <c r="AF78" i="31" s="1"/>
  <c r="AD74" i="31"/>
  <c r="AF74" i="31" s="1"/>
  <c r="AD68" i="31"/>
  <c r="AF68" i="31" s="1"/>
  <c r="AD137" i="31"/>
  <c r="AF137" i="31" s="1"/>
  <c r="AD108" i="31"/>
  <c r="AF108" i="31" s="1"/>
  <c r="AD93" i="31"/>
  <c r="AF93" i="31" s="1"/>
  <c r="AE91" i="31"/>
  <c r="AD90" i="31"/>
  <c r="AF90" i="31" s="1"/>
  <c r="AD89" i="31"/>
  <c r="AF89" i="31" s="1"/>
  <c r="AE85" i="31"/>
  <c r="AE82" i="31"/>
  <c r="AE79" i="31"/>
  <c r="AE75" i="31"/>
  <c r="AE71" i="31"/>
  <c r="AE131" i="31"/>
  <c r="AD106" i="31"/>
  <c r="AF106" i="31" s="1"/>
  <c r="AE100" i="31"/>
  <c r="AE96" i="31"/>
  <c r="AD92" i="31"/>
  <c r="AF92" i="31" s="1"/>
  <c r="AE88" i="31"/>
  <c r="AD85" i="31"/>
  <c r="AF85" i="31" s="1"/>
  <c r="AD82" i="31"/>
  <c r="AF82" i="31" s="1"/>
  <c r="AD79" i="31"/>
  <c r="AF79" i="31" s="1"/>
  <c r="AD75" i="31"/>
  <c r="AF75" i="31" s="1"/>
  <c r="AD71" i="31"/>
  <c r="AF71" i="31" s="1"/>
  <c r="AE175" i="31"/>
  <c r="AI175" i="31" s="1"/>
  <c r="AD119" i="31"/>
  <c r="AF119" i="31" s="1"/>
  <c r="AE105" i="31"/>
  <c r="AD103" i="31"/>
  <c r="AF103" i="31" s="1"/>
  <c r="AE101" i="31"/>
  <c r="AD100" i="31"/>
  <c r="AF100" i="31" s="1"/>
  <c r="AD99" i="31"/>
  <c r="AF99" i="31" s="1"/>
  <c r="AE97" i="31"/>
  <c r="AD96" i="31"/>
  <c r="AF96" i="31" s="1"/>
  <c r="AD95" i="31"/>
  <c r="AF95" i="31" s="1"/>
  <c r="AD88" i="31"/>
  <c r="AF88" i="31" s="1"/>
  <c r="AE86" i="31"/>
  <c r="AE80" i="31"/>
  <c r="AE76" i="31"/>
  <c r="AE72" i="31"/>
  <c r="AE66" i="31"/>
  <c r="AE62" i="31"/>
  <c r="AE56" i="31"/>
  <c r="AE123" i="31"/>
  <c r="AD113" i="31"/>
  <c r="AF113" i="31" s="1"/>
  <c r="AD111" i="31"/>
  <c r="AF111" i="31" s="1"/>
  <c r="AE110" i="31"/>
  <c r="AD105" i="31"/>
  <c r="AF105" i="31" s="1"/>
  <c r="AD102" i="31"/>
  <c r="AF102" i="31" s="1"/>
  <c r="AD98" i="31"/>
  <c r="AF98" i="31" s="1"/>
  <c r="AD86" i="31"/>
  <c r="AF86" i="31" s="1"/>
  <c r="AD80" i="31"/>
  <c r="AF80" i="31" s="1"/>
  <c r="AD76" i="31"/>
  <c r="AF76" i="31" s="1"/>
  <c r="AD72" i="31"/>
  <c r="AF72" i="31" s="1"/>
  <c r="AD66" i="31"/>
  <c r="AF66" i="31" s="1"/>
  <c r="AD62" i="31"/>
  <c r="AF62" i="31" s="1"/>
  <c r="AD56" i="31"/>
  <c r="AF56" i="31" s="1"/>
  <c r="AE117" i="31"/>
  <c r="AE94" i="31"/>
  <c r="AI94" i="31" s="1"/>
  <c r="AE87" i="31"/>
  <c r="AE83" i="31"/>
  <c r="AE81" i="31"/>
  <c r="AE77" i="31"/>
  <c r="AE73" i="31"/>
  <c r="AE70" i="31"/>
  <c r="AE67" i="31"/>
  <c r="AE121" i="31"/>
  <c r="AD118" i="31"/>
  <c r="AF118" i="31" s="1"/>
  <c r="AD87" i="31"/>
  <c r="AF87" i="31" s="1"/>
  <c r="AD83" i="31"/>
  <c r="AF83" i="31" s="1"/>
  <c r="AD81" i="31"/>
  <c r="AF81" i="31" s="1"/>
  <c r="AD77" i="31"/>
  <c r="AF77" i="31" s="1"/>
  <c r="AD73" i="31"/>
  <c r="AF73" i="31" s="1"/>
  <c r="AD70" i="31"/>
  <c r="AF70" i="31" s="1"/>
  <c r="AD67" i="31"/>
  <c r="AF67" i="31" s="1"/>
  <c r="AD63" i="31"/>
  <c r="AF63" i="31" s="1"/>
  <c r="AD59" i="31"/>
  <c r="AF59" i="31" s="1"/>
  <c r="AD57" i="31"/>
  <c r="AF57" i="31" s="1"/>
  <c r="AE57" i="31"/>
  <c r="AE68" i="31"/>
  <c r="AE78" i="31"/>
  <c r="AE64" i="31"/>
  <c r="AE63" i="31"/>
  <c r="AE61" i="31"/>
  <c r="AE60" i="31"/>
  <c r="AE59" i="31"/>
  <c r="AE115" i="31"/>
  <c r="AD55" i="31"/>
  <c r="AF55" i="31" s="1"/>
  <c r="AE84" i="31"/>
  <c r="AE74" i="31"/>
  <c r="AI74" i="31" s="1"/>
  <c r="AD64" i="31"/>
  <c r="AF64" i="31" s="1"/>
  <c r="AD61" i="31"/>
  <c r="AF61" i="31" s="1"/>
  <c r="AD60" i="31"/>
  <c r="AF60" i="31" s="1"/>
  <c r="AE52" i="31"/>
  <c r="AE226" i="31"/>
  <c r="AE69" i="31"/>
  <c r="AE65" i="31"/>
  <c r="AE58" i="31"/>
  <c r="AE54" i="31"/>
  <c r="AD52" i="31"/>
  <c r="AF52" i="31" s="1"/>
  <c r="AD69" i="31"/>
  <c r="AF69" i="31" s="1"/>
  <c r="AD65" i="31"/>
  <c r="AF65" i="31" s="1"/>
  <c r="AD58" i="31"/>
  <c r="AF58" i="31" s="1"/>
  <c r="AE55" i="31"/>
  <c r="AD54" i="31"/>
  <c r="AF54" i="31" s="1"/>
  <c r="AE53" i="31"/>
  <c r="AE26" i="31"/>
  <c r="AD53" i="31"/>
  <c r="AF53" i="31" s="1"/>
  <c r="BG58" i="31"/>
  <c r="BE30" i="31" s="1"/>
  <c r="AF47" i="31"/>
  <c r="AE47" i="31"/>
  <c r="BL58" i="31"/>
  <c r="BJ30" i="31" s="1"/>
  <c r="AP58" i="31"/>
  <c r="AN30" i="31" s="1"/>
  <c r="Q116" i="31"/>
  <c r="S116" i="31" s="1"/>
  <c r="Q47" i="31"/>
  <c r="BD47" i="31"/>
  <c r="BF58" i="31" s="1"/>
  <c r="BD30" i="31" s="1"/>
  <c r="AT70" i="31"/>
  <c r="AR31" i="31" s="1"/>
  <c r="BK70" i="31"/>
  <c r="BI31" i="31" s="1"/>
  <c r="BP82" i="31"/>
  <c r="BN32" i="31" s="1"/>
  <c r="AZ94" i="31"/>
  <c r="AX33" i="31" s="1"/>
  <c r="BQ94" i="31"/>
  <c r="BO33" i="31" s="1"/>
  <c r="BL142" i="31"/>
  <c r="BJ37" i="31" s="1"/>
  <c r="AZ70" i="31"/>
  <c r="AX31" i="31" s="1"/>
  <c r="AP82" i="31"/>
  <c r="AN32" i="31" s="1"/>
  <c r="AY94" i="31"/>
  <c r="AW33" i="31" s="1"/>
  <c r="K223" i="31"/>
  <c r="M223" i="31" s="1"/>
  <c r="K219" i="31"/>
  <c r="M219" i="31" s="1"/>
  <c r="K215" i="31"/>
  <c r="M215" i="31" s="1"/>
  <c r="K214" i="31"/>
  <c r="M214" i="31" s="1"/>
  <c r="K213" i="31"/>
  <c r="M213" i="31" s="1"/>
  <c r="K224" i="31"/>
  <c r="M224" i="31" s="1"/>
  <c r="K220" i="31"/>
  <c r="M220" i="31" s="1"/>
  <c r="K216" i="31"/>
  <c r="M216" i="31" s="1"/>
  <c r="K226" i="31"/>
  <c r="M226" i="31" s="1"/>
  <c r="K225" i="31"/>
  <c r="M225" i="31" s="1"/>
  <c r="K221" i="31"/>
  <c r="M221" i="31" s="1"/>
  <c r="K217" i="31"/>
  <c r="M217" i="31" s="1"/>
  <c r="K222" i="31"/>
  <c r="M222" i="31" s="1"/>
  <c r="K218" i="31"/>
  <c r="M218" i="31" s="1"/>
  <c r="D47" i="31"/>
  <c r="AR47" i="31"/>
  <c r="AT58" i="31" s="1"/>
  <c r="AR30" i="31" s="1"/>
  <c r="AY70" i="31"/>
  <c r="AW31" i="31" s="1"/>
  <c r="BF82" i="31"/>
  <c r="BD32" i="31" s="1"/>
  <c r="BG94" i="31"/>
  <c r="BE33" i="31" s="1"/>
  <c r="R94" i="31"/>
  <c r="R107" i="31"/>
  <c r="R26" i="31"/>
  <c r="R27" i="31" s="1"/>
  <c r="D223" i="31"/>
  <c r="F223" i="31" s="1"/>
  <c r="D219" i="31"/>
  <c r="F219" i="31" s="1"/>
  <c r="D215" i="31"/>
  <c r="F215" i="31" s="1"/>
  <c r="D213" i="31"/>
  <c r="F213" i="31" s="1"/>
  <c r="D209" i="31"/>
  <c r="F209" i="31" s="1"/>
  <c r="D205" i="31"/>
  <c r="F205" i="31" s="1"/>
  <c r="D221" i="31"/>
  <c r="F221" i="31" s="1"/>
  <c r="D211" i="31"/>
  <c r="F211" i="31" s="1"/>
  <c r="D217" i="31"/>
  <c r="F217" i="31" s="1"/>
  <c r="D212" i="31"/>
  <c r="F212" i="31" s="1"/>
  <c r="D202" i="31"/>
  <c r="F202" i="31" s="1"/>
  <c r="D203" i="31"/>
  <c r="F203" i="31" s="1"/>
  <c r="D201" i="31"/>
  <c r="F201" i="31" s="1"/>
  <c r="D196" i="31"/>
  <c r="F196" i="31" s="1"/>
  <c r="D226" i="31"/>
  <c r="F226" i="31" s="1"/>
  <c r="D224" i="31"/>
  <c r="F224" i="31" s="1"/>
  <c r="D204" i="31"/>
  <c r="F204" i="31" s="1"/>
  <c r="D195" i="31"/>
  <c r="F195" i="31" s="1"/>
  <c r="D191" i="31"/>
  <c r="F191" i="31" s="1"/>
  <c r="D189" i="31"/>
  <c r="F189" i="31" s="1"/>
  <c r="D185" i="31"/>
  <c r="F185" i="31" s="1"/>
  <c r="D181" i="31"/>
  <c r="F181" i="31" s="1"/>
  <c r="D222" i="31"/>
  <c r="F222" i="31" s="1"/>
  <c r="D220" i="31"/>
  <c r="F220" i="31" s="1"/>
  <c r="D214" i="31"/>
  <c r="F214" i="31" s="1"/>
  <c r="D206" i="31"/>
  <c r="F206" i="31" s="1"/>
  <c r="D200" i="31"/>
  <c r="F200" i="31" s="1"/>
  <c r="D208" i="31"/>
  <c r="F208" i="31" s="1"/>
  <c r="D225" i="31"/>
  <c r="F225" i="31" s="1"/>
  <c r="D210" i="31"/>
  <c r="F210" i="31" s="1"/>
  <c r="D198" i="31"/>
  <c r="F198" i="31" s="1"/>
  <c r="D193" i="31"/>
  <c r="F193" i="31" s="1"/>
  <c r="D187" i="31"/>
  <c r="F187" i="31" s="1"/>
  <c r="D199" i="31"/>
  <c r="F199" i="31" s="1"/>
  <c r="D207" i="31"/>
  <c r="F207" i="31" s="1"/>
  <c r="D188" i="31"/>
  <c r="F188" i="31" s="1"/>
  <c r="D177" i="31"/>
  <c r="F177" i="31" s="1"/>
  <c r="D218" i="31"/>
  <c r="F218" i="31" s="1"/>
  <c r="D216" i="31"/>
  <c r="F216" i="31" s="1"/>
  <c r="D184" i="31"/>
  <c r="F184" i="31" s="1"/>
  <c r="D176" i="31"/>
  <c r="F176" i="31" s="1"/>
  <c r="D173" i="31"/>
  <c r="F173" i="31" s="1"/>
  <c r="D169" i="31"/>
  <c r="F169" i="31" s="1"/>
  <c r="D163" i="31"/>
  <c r="F163" i="31" s="1"/>
  <c r="D159" i="31"/>
  <c r="F159" i="31" s="1"/>
  <c r="D155" i="31"/>
  <c r="F155" i="31" s="1"/>
  <c r="D190" i="31"/>
  <c r="F190" i="31" s="1"/>
  <c r="D158" i="31"/>
  <c r="F158" i="31" s="1"/>
  <c r="D192" i="31"/>
  <c r="F192" i="31" s="1"/>
  <c r="D180" i="31"/>
  <c r="F180" i="31" s="1"/>
  <c r="D153" i="31"/>
  <c r="F153" i="31" s="1"/>
  <c r="D149" i="31"/>
  <c r="F149" i="31" s="1"/>
  <c r="D145" i="31"/>
  <c r="F145" i="31" s="1"/>
  <c r="D139" i="31"/>
  <c r="F139" i="31" s="1"/>
  <c r="D164" i="31"/>
  <c r="F164" i="31" s="1"/>
  <c r="D157" i="31"/>
  <c r="F157" i="31" s="1"/>
  <c r="D156" i="31"/>
  <c r="F156" i="31" s="1"/>
  <c r="D186" i="31"/>
  <c r="F186" i="31" s="1"/>
  <c r="D174" i="31"/>
  <c r="F174" i="31" s="1"/>
  <c r="D170" i="31"/>
  <c r="F170" i="31" s="1"/>
  <c r="D166" i="31"/>
  <c r="F166" i="31" s="1"/>
  <c r="D162" i="31"/>
  <c r="F162" i="31" s="1"/>
  <c r="D150" i="31"/>
  <c r="F150" i="31" s="1"/>
  <c r="D146" i="31"/>
  <c r="F146" i="31" s="1"/>
  <c r="D140" i="31"/>
  <c r="F140" i="31" s="1"/>
  <c r="D136" i="31"/>
  <c r="F136" i="31" s="1"/>
  <c r="D178" i="31"/>
  <c r="F178" i="31" s="1"/>
  <c r="D172" i="31"/>
  <c r="F172" i="31" s="1"/>
  <c r="D168" i="31"/>
  <c r="F168" i="31" s="1"/>
  <c r="D165" i="31"/>
  <c r="F165" i="31" s="1"/>
  <c r="D161" i="31"/>
  <c r="F161" i="31" s="1"/>
  <c r="D160" i="31"/>
  <c r="F160" i="31" s="1"/>
  <c r="D154" i="31"/>
  <c r="F154" i="31" s="1"/>
  <c r="D197" i="31"/>
  <c r="F197" i="31" s="1"/>
  <c r="D183" i="31"/>
  <c r="F183" i="31" s="1"/>
  <c r="D179" i="31"/>
  <c r="F179" i="31" s="1"/>
  <c r="D175" i="31"/>
  <c r="F175" i="31" s="1"/>
  <c r="D171" i="31"/>
  <c r="F171" i="31" s="1"/>
  <c r="D167" i="31"/>
  <c r="F167" i="31" s="1"/>
  <c r="D151" i="31"/>
  <c r="F151" i="31" s="1"/>
  <c r="D147" i="31"/>
  <c r="F147" i="31" s="1"/>
  <c r="D143" i="31"/>
  <c r="F143" i="31" s="1"/>
  <c r="D141" i="31"/>
  <c r="F141" i="31" s="1"/>
  <c r="D194" i="31"/>
  <c r="F194" i="31" s="1"/>
  <c r="D152" i="31"/>
  <c r="F152" i="31" s="1"/>
  <c r="D144" i="31"/>
  <c r="F144" i="31" s="1"/>
  <c r="D142" i="31"/>
  <c r="F142" i="31" s="1"/>
  <c r="D148" i="31"/>
  <c r="F148" i="31" s="1"/>
  <c r="D138" i="31"/>
  <c r="F138" i="31" s="1"/>
  <c r="D137" i="31"/>
  <c r="F137" i="31" s="1"/>
  <c r="D182" i="31"/>
  <c r="F182" i="31" s="1"/>
  <c r="E9" i="31"/>
  <c r="Q222" i="31"/>
  <c r="S222" i="31" s="1"/>
  <c r="Q218" i="31"/>
  <c r="S218" i="31" s="1"/>
  <c r="Q214" i="31"/>
  <c r="S214" i="31" s="1"/>
  <c r="Q212" i="31"/>
  <c r="S212" i="31" s="1"/>
  <c r="Q208" i="31"/>
  <c r="S208" i="31" s="1"/>
  <c r="Q204" i="31"/>
  <c r="S204" i="31" s="1"/>
  <c r="Q206" i="31"/>
  <c r="S206" i="31" s="1"/>
  <c r="Q205" i="31"/>
  <c r="S205" i="31" s="1"/>
  <c r="Q224" i="31"/>
  <c r="S224" i="31" s="1"/>
  <c r="Q202" i="31"/>
  <c r="S202" i="31" s="1"/>
  <c r="Q220" i="31"/>
  <c r="S220" i="31" s="1"/>
  <c r="Q207" i="31"/>
  <c r="S207" i="31" s="1"/>
  <c r="Q198" i="31"/>
  <c r="S198" i="31" s="1"/>
  <c r="Q193" i="31"/>
  <c r="S193" i="31" s="1"/>
  <c r="Q216" i="31"/>
  <c r="S216" i="31" s="1"/>
  <c r="Q210" i="31"/>
  <c r="S210" i="31" s="1"/>
  <c r="Q209" i="31"/>
  <c r="S209" i="31" s="1"/>
  <c r="Q190" i="31"/>
  <c r="S190" i="31" s="1"/>
  <c r="Q188" i="31"/>
  <c r="S188" i="31" s="1"/>
  <c r="Q184" i="31"/>
  <c r="S184" i="31" s="1"/>
  <c r="Q180" i="31"/>
  <c r="S180" i="31" s="1"/>
  <c r="Q197" i="31"/>
  <c r="S197" i="31" s="1"/>
  <c r="Q221" i="31"/>
  <c r="S221" i="31" s="1"/>
  <c r="Q219" i="31"/>
  <c r="S219" i="31" s="1"/>
  <c r="Q201" i="31"/>
  <c r="S201" i="31" s="1"/>
  <c r="Q226" i="31"/>
  <c r="S226" i="31" s="1"/>
  <c r="Q217" i="31"/>
  <c r="S217" i="31" s="1"/>
  <c r="Q215" i="31"/>
  <c r="S215" i="31" s="1"/>
  <c r="Q213" i="31"/>
  <c r="S213" i="31" s="1"/>
  <c r="Q203" i="31"/>
  <c r="S203" i="31" s="1"/>
  <c r="Q200" i="31"/>
  <c r="S200" i="31" s="1"/>
  <c r="Q195" i="31"/>
  <c r="S195" i="31" s="1"/>
  <c r="Q192" i="31"/>
  <c r="S192" i="31" s="1"/>
  <c r="Q186" i="31"/>
  <c r="S186" i="31" s="1"/>
  <c r="Q211" i="31"/>
  <c r="S211" i="31" s="1"/>
  <c r="Q194" i="31"/>
  <c r="S194" i="31" s="1"/>
  <c r="Q191" i="31"/>
  <c r="S191" i="31" s="1"/>
  <c r="Q189" i="31"/>
  <c r="S189" i="31" s="1"/>
  <c r="Q182" i="31"/>
  <c r="S182" i="31" s="1"/>
  <c r="Q181" i="31"/>
  <c r="S181" i="31" s="1"/>
  <c r="Q172" i="31"/>
  <c r="S172" i="31" s="1"/>
  <c r="Q168" i="31"/>
  <c r="S168" i="31" s="1"/>
  <c r="Q162" i="31"/>
  <c r="S162" i="31" s="1"/>
  <c r="Q158" i="31"/>
  <c r="S158" i="31" s="1"/>
  <c r="Q154" i="31"/>
  <c r="S154" i="31" s="1"/>
  <c r="Q225" i="31"/>
  <c r="S225" i="31" s="1"/>
  <c r="Q185" i="31"/>
  <c r="S185" i="31" s="1"/>
  <c r="Q179" i="31"/>
  <c r="S179" i="31" s="1"/>
  <c r="Q174" i="31"/>
  <c r="S174" i="31" s="1"/>
  <c r="Q170" i="31"/>
  <c r="S170" i="31" s="1"/>
  <c r="Q160" i="31"/>
  <c r="S160" i="31" s="1"/>
  <c r="Q165" i="31"/>
  <c r="S165" i="31" s="1"/>
  <c r="Q161" i="31"/>
  <c r="S161" i="31" s="1"/>
  <c r="Q159" i="31"/>
  <c r="S159" i="31" s="1"/>
  <c r="Q152" i="31"/>
  <c r="S152" i="31" s="1"/>
  <c r="Q148" i="31"/>
  <c r="S148" i="31" s="1"/>
  <c r="Q144" i="31"/>
  <c r="S144" i="31" s="1"/>
  <c r="Q176" i="31"/>
  <c r="S176" i="31" s="1"/>
  <c r="Q175" i="31"/>
  <c r="S175" i="31" s="1"/>
  <c r="Q171" i="31"/>
  <c r="S171" i="31" s="1"/>
  <c r="Q167" i="31"/>
  <c r="S167" i="31" s="1"/>
  <c r="Q183" i="31"/>
  <c r="S183" i="31" s="1"/>
  <c r="Q153" i="31"/>
  <c r="S153" i="31" s="1"/>
  <c r="Q149" i="31"/>
  <c r="S149" i="31" s="1"/>
  <c r="Q145" i="31"/>
  <c r="S145" i="31" s="1"/>
  <c r="Q139" i="31"/>
  <c r="S139" i="31" s="1"/>
  <c r="Q135" i="31"/>
  <c r="S135" i="31" s="1"/>
  <c r="Q199" i="31"/>
  <c r="S199" i="31" s="1"/>
  <c r="Q166" i="31"/>
  <c r="S166" i="31" s="1"/>
  <c r="Q150" i="31"/>
  <c r="S150" i="31" s="1"/>
  <c r="Q146" i="31"/>
  <c r="S146" i="31" s="1"/>
  <c r="Q142" i="31"/>
  <c r="S142" i="31" s="1"/>
  <c r="Q140" i="31"/>
  <c r="S140" i="31" s="1"/>
  <c r="Q223" i="31"/>
  <c r="S223" i="31" s="1"/>
  <c r="Q196" i="31"/>
  <c r="S196" i="31" s="1"/>
  <c r="Q177" i="31"/>
  <c r="S177" i="31" s="1"/>
  <c r="Q163" i="31"/>
  <c r="S163" i="31" s="1"/>
  <c r="Q157" i="31"/>
  <c r="S157" i="31" s="1"/>
  <c r="Q156" i="31"/>
  <c r="S156" i="31" s="1"/>
  <c r="Q155" i="31"/>
  <c r="S155" i="31" s="1"/>
  <c r="Q128" i="31"/>
  <c r="S128" i="31" s="1"/>
  <c r="Q126" i="31"/>
  <c r="S126" i="31" s="1"/>
  <c r="Q109" i="31"/>
  <c r="S109" i="31" s="1"/>
  <c r="Q169" i="31"/>
  <c r="S169" i="31" s="1"/>
  <c r="Q138" i="31"/>
  <c r="S138" i="31" s="1"/>
  <c r="Q137" i="31"/>
  <c r="S137" i="31" s="1"/>
  <c r="Q119" i="31"/>
  <c r="S119" i="31" s="1"/>
  <c r="Q113" i="31"/>
  <c r="S113" i="31" s="1"/>
  <c r="Q151" i="31"/>
  <c r="S151" i="31" s="1"/>
  <c r="Q133" i="31"/>
  <c r="S133" i="31" s="1"/>
  <c r="Q123" i="31"/>
  <c r="S123" i="31" s="1"/>
  <c r="Q117" i="31"/>
  <c r="S117" i="31" s="1"/>
  <c r="Q131" i="31"/>
  <c r="S131" i="31" s="1"/>
  <c r="Q127" i="31"/>
  <c r="S127" i="31" s="1"/>
  <c r="Q121" i="31"/>
  <c r="S121" i="31" s="1"/>
  <c r="Q115" i="31"/>
  <c r="S115" i="31" s="1"/>
  <c r="Q106" i="31"/>
  <c r="S106" i="31" s="1"/>
  <c r="Q105" i="31"/>
  <c r="S105" i="31" s="1"/>
  <c r="Q143" i="31"/>
  <c r="S143" i="31" s="1"/>
  <c r="Q136" i="31"/>
  <c r="S136" i="31" s="1"/>
  <c r="Q125" i="31"/>
  <c r="S125" i="31" s="1"/>
  <c r="Q118" i="31"/>
  <c r="S118" i="31" s="1"/>
  <c r="Q100" i="31"/>
  <c r="S100" i="31" s="1"/>
  <c r="Q96" i="31"/>
  <c r="S96" i="31" s="1"/>
  <c r="Q90" i="31"/>
  <c r="S90" i="31" s="1"/>
  <c r="Q141" i="31"/>
  <c r="S141" i="31" s="1"/>
  <c r="Q130" i="31"/>
  <c r="S130" i="31" s="1"/>
  <c r="Q129" i="31"/>
  <c r="S129" i="31" s="1"/>
  <c r="Q110" i="31"/>
  <c r="S110" i="31" s="1"/>
  <c r="Q108" i="31"/>
  <c r="S108" i="31" s="1"/>
  <c r="Q178" i="31"/>
  <c r="S178" i="31" s="1"/>
  <c r="Q120" i="31"/>
  <c r="S120" i="31" s="1"/>
  <c r="Q114" i="31"/>
  <c r="S114" i="31" s="1"/>
  <c r="Q112" i="31"/>
  <c r="S112" i="31" s="1"/>
  <c r="Q104" i="31"/>
  <c r="S104" i="31" s="1"/>
  <c r="Q101" i="31"/>
  <c r="S101" i="31" s="1"/>
  <c r="Q97" i="31"/>
  <c r="S97" i="31" s="1"/>
  <c r="Q91" i="31"/>
  <c r="S91" i="31" s="1"/>
  <c r="Q107" i="31"/>
  <c r="S107" i="31" s="1"/>
  <c r="Q94" i="31"/>
  <c r="S94" i="31" s="1"/>
  <c r="Q87" i="31"/>
  <c r="S87" i="31" s="1"/>
  <c r="Q83" i="31"/>
  <c r="S83" i="31" s="1"/>
  <c r="Q173" i="31"/>
  <c r="S173" i="31" s="1"/>
  <c r="Q164" i="31"/>
  <c r="S164" i="31" s="1"/>
  <c r="Q147" i="31"/>
  <c r="S147" i="31" s="1"/>
  <c r="Q134" i="31"/>
  <c r="S134" i="31" s="1"/>
  <c r="Q132" i="31"/>
  <c r="S132" i="31" s="1"/>
  <c r="Q84" i="31"/>
  <c r="S84" i="31" s="1"/>
  <c r="Q93" i="31"/>
  <c r="S93" i="31" s="1"/>
  <c r="Q92" i="31"/>
  <c r="S92" i="31" s="1"/>
  <c r="Q89" i="31"/>
  <c r="S89" i="31" s="1"/>
  <c r="Q187" i="31"/>
  <c r="S187" i="31" s="1"/>
  <c r="Q111" i="31"/>
  <c r="S111" i="31" s="1"/>
  <c r="Q88" i="31"/>
  <c r="S88" i="31" s="1"/>
  <c r="Q85" i="31"/>
  <c r="S85" i="31" s="1"/>
  <c r="Q124" i="31"/>
  <c r="S124" i="31" s="1"/>
  <c r="Q122" i="31"/>
  <c r="S122" i="31" s="1"/>
  <c r="Q103" i="31"/>
  <c r="S103" i="31" s="1"/>
  <c r="Q102" i="31"/>
  <c r="S102" i="31" s="1"/>
  <c r="Q99" i="31"/>
  <c r="S99" i="31" s="1"/>
  <c r="Q98" i="31"/>
  <c r="S98" i="31" s="1"/>
  <c r="Q95" i="31"/>
  <c r="S95" i="31" s="1"/>
  <c r="BQ70" i="31"/>
  <c r="BO31" i="31" s="1"/>
  <c r="BP70" i="31"/>
  <c r="BN31" i="31" s="1"/>
  <c r="BG82" i="31"/>
  <c r="BE32" i="31" s="1"/>
  <c r="Q86" i="31"/>
  <c r="S86" i="31" s="1"/>
  <c r="AZ106" i="31"/>
  <c r="AX34" i="31" s="1"/>
  <c r="AU70" i="31"/>
  <c r="AS31" i="31" s="1"/>
  <c r="BL94" i="31"/>
  <c r="BJ33" i="31" s="1"/>
  <c r="E226" i="31"/>
  <c r="E222" i="31"/>
  <c r="E218" i="31"/>
  <c r="E223" i="31"/>
  <c r="E219" i="31"/>
  <c r="E215" i="31"/>
  <c r="E213" i="31"/>
  <c r="E209" i="31"/>
  <c r="E205" i="31"/>
  <c r="E199" i="31"/>
  <c r="E195" i="31"/>
  <c r="E224" i="31"/>
  <c r="E220" i="31"/>
  <c r="E216" i="31"/>
  <c r="I216" i="31" s="1"/>
  <c r="E214" i="31"/>
  <c r="E225" i="31"/>
  <c r="E221" i="31"/>
  <c r="E217" i="31"/>
  <c r="E211" i="31"/>
  <c r="E207" i="31"/>
  <c r="E203" i="31"/>
  <c r="E201" i="31"/>
  <c r="E197" i="31"/>
  <c r="E212" i="31"/>
  <c r="E202" i="31"/>
  <c r="E204" i="31"/>
  <c r="E191" i="31"/>
  <c r="E189" i="31"/>
  <c r="E185" i="31"/>
  <c r="E206" i="31"/>
  <c r="E200" i="31"/>
  <c r="E194" i="31"/>
  <c r="E192" i="31"/>
  <c r="E190" i="31"/>
  <c r="E186" i="31"/>
  <c r="E182" i="31"/>
  <c r="E210" i="31"/>
  <c r="E198" i="31"/>
  <c r="I198" i="31" s="1"/>
  <c r="E193" i="31"/>
  <c r="I193" i="31" s="1"/>
  <c r="E187" i="31"/>
  <c r="I187" i="31" s="1"/>
  <c r="E183" i="31"/>
  <c r="E179" i="31"/>
  <c r="E177" i="31"/>
  <c r="E208" i="31"/>
  <c r="E196" i="31"/>
  <c r="I196" i="31" s="1"/>
  <c r="E184" i="31"/>
  <c r="E176" i="31"/>
  <c r="E173" i="31"/>
  <c r="E169" i="31"/>
  <c r="E163" i="31"/>
  <c r="E174" i="31"/>
  <c r="E170" i="31"/>
  <c r="E164" i="31"/>
  <c r="E160" i="31"/>
  <c r="E156" i="31"/>
  <c r="E154" i="31"/>
  <c r="E180" i="31"/>
  <c r="I180" i="31" s="1"/>
  <c r="E153" i="31"/>
  <c r="I153" i="31" s="1"/>
  <c r="E149" i="31"/>
  <c r="I149" i="31" s="1"/>
  <c r="E157" i="31"/>
  <c r="E166" i="31"/>
  <c r="E162" i="31"/>
  <c r="E150" i="31"/>
  <c r="E146" i="31"/>
  <c r="E140" i="31"/>
  <c r="E178" i="31"/>
  <c r="I178" i="31" s="1"/>
  <c r="E172" i="31"/>
  <c r="I172" i="31" s="1"/>
  <c r="E168" i="31"/>
  <c r="I168" i="31" s="1"/>
  <c r="E165" i="31"/>
  <c r="I165" i="31" s="1"/>
  <c r="E161" i="31"/>
  <c r="I161" i="31" s="1"/>
  <c r="E175" i="31"/>
  <c r="E171" i="31"/>
  <c r="E167" i="31"/>
  <c r="E155" i="31"/>
  <c r="E151" i="31"/>
  <c r="E181" i="31"/>
  <c r="E188" i="31"/>
  <c r="E159" i="31"/>
  <c r="E152" i="31"/>
  <c r="E148" i="31"/>
  <c r="E144" i="31"/>
  <c r="E142" i="31"/>
  <c r="E138" i="31"/>
  <c r="E147" i="31"/>
  <c r="E136" i="31"/>
  <c r="E137" i="31"/>
  <c r="E158" i="31"/>
  <c r="I158" i="31" s="1"/>
  <c r="E143" i="31"/>
  <c r="E139" i="31"/>
  <c r="E145" i="31"/>
  <c r="E141" i="31"/>
  <c r="E26" i="31"/>
  <c r="AW47" i="31"/>
  <c r="AY58" i="31" s="1"/>
  <c r="AW30" i="31" s="1"/>
  <c r="BG70" i="31"/>
  <c r="BE31" i="31" s="1"/>
  <c r="AU82" i="31"/>
  <c r="AS32" i="31" s="1"/>
  <c r="BG106" i="31"/>
  <c r="BE34" i="31" s="1"/>
  <c r="R225" i="31"/>
  <c r="R221" i="31"/>
  <c r="R217" i="31"/>
  <c r="R222" i="31"/>
  <c r="R218" i="31"/>
  <c r="R214" i="31"/>
  <c r="R212" i="31"/>
  <c r="R208" i="31"/>
  <c r="V208" i="31" s="1"/>
  <c r="R204" i="31"/>
  <c r="V204" i="31" s="1"/>
  <c r="R198" i="31"/>
  <c r="R194" i="31"/>
  <c r="R223" i="31"/>
  <c r="R219" i="31"/>
  <c r="R215" i="31"/>
  <c r="R226" i="31"/>
  <c r="R224" i="31"/>
  <c r="R220" i="31"/>
  <c r="R216" i="31"/>
  <c r="V216" i="31" s="1"/>
  <c r="R210" i="31"/>
  <c r="V210" i="31" s="1"/>
  <c r="R206" i="31"/>
  <c r="R202" i="31"/>
  <c r="V202" i="31" s="1"/>
  <c r="R200" i="31"/>
  <c r="R196" i="31"/>
  <c r="R207" i="31"/>
  <c r="R209" i="31"/>
  <c r="R190" i="31"/>
  <c r="R188" i="31"/>
  <c r="R184" i="31"/>
  <c r="R197" i="31"/>
  <c r="R211" i="31"/>
  <c r="R191" i="31"/>
  <c r="R189" i="31"/>
  <c r="R185" i="31"/>
  <c r="R181" i="31"/>
  <c r="R213" i="31"/>
  <c r="R203" i="31"/>
  <c r="R195" i="31"/>
  <c r="R192" i="31"/>
  <c r="R186" i="31"/>
  <c r="R182" i="31"/>
  <c r="R178" i="31"/>
  <c r="R176" i="31"/>
  <c r="R205" i="31"/>
  <c r="V205" i="31" s="1"/>
  <c r="R201" i="31"/>
  <c r="V201" i="31" s="1"/>
  <c r="R172" i="31"/>
  <c r="R168" i="31"/>
  <c r="R162" i="31"/>
  <c r="R179" i="31"/>
  <c r="R199" i="31"/>
  <c r="R187" i="31"/>
  <c r="R180" i="31"/>
  <c r="R173" i="31"/>
  <c r="R169" i="31"/>
  <c r="R163" i="31"/>
  <c r="R159" i="31"/>
  <c r="V159" i="31" s="1"/>
  <c r="R155" i="31"/>
  <c r="R165" i="31"/>
  <c r="R161" i="31"/>
  <c r="R152" i="31"/>
  <c r="R148" i="31"/>
  <c r="R175" i="31"/>
  <c r="R171" i="31"/>
  <c r="R167" i="31"/>
  <c r="R183" i="31"/>
  <c r="R153" i="31"/>
  <c r="R149" i="31"/>
  <c r="R145" i="31"/>
  <c r="R139" i="31"/>
  <c r="R166" i="31"/>
  <c r="R158" i="31"/>
  <c r="R150" i="31"/>
  <c r="R193" i="31"/>
  <c r="R177" i="31"/>
  <c r="R157" i="31"/>
  <c r="V157" i="31" s="1"/>
  <c r="R156" i="31"/>
  <c r="R154" i="31"/>
  <c r="R164" i="31"/>
  <c r="R151" i="31"/>
  <c r="R147" i="31"/>
  <c r="R143" i="31"/>
  <c r="R141" i="31"/>
  <c r="R137" i="31"/>
  <c r="R133" i="31"/>
  <c r="R127" i="31"/>
  <c r="R123" i="31"/>
  <c r="R119" i="31"/>
  <c r="R117" i="31"/>
  <c r="R113" i="31"/>
  <c r="R109" i="31"/>
  <c r="R170" i="31"/>
  <c r="R144" i="31"/>
  <c r="R140" i="31"/>
  <c r="V140" i="31" s="1"/>
  <c r="R138" i="31"/>
  <c r="R146" i="31"/>
  <c r="R111" i="31"/>
  <c r="R131" i="31"/>
  <c r="R121" i="31"/>
  <c r="R115" i="31"/>
  <c r="R136" i="31"/>
  <c r="R125" i="31"/>
  <c r="R118" i="31"/>
  <c r="R100" i="31"/>
  <c r="R96" i="31"/>
  <c r="R90" i="31"/>
  <c r="R130" i="31"/>
  <c r="R129" i="31"/>
  <c r="R110" i="31"/>
  <c r="R108" i="31"/>
  <c r="R135" i="31"/>
  <c r="R120" i="31"/>
  <c r="R114" i="31"/>
  <c r="R112" i="31"/>
  <c r="R174" i="31"/>
  <c r="R160" i="31"/>
  <c r="R134" i="31"/>
  <c r="R132" i="31"/>
  <c r="R124" i="31"/>
  <c r="R122" i="31"/>
  <c r="R116" i="31"/>
  <c r="R87" i="31"/>
  <c r="R83" i="31"/>
  <c r="R91" i="31"/>
  <c r="R84" i="31"/>
  <c r="R142" i="31"/>
  <c r="R93" i="31"/>
  <c r="R92" i="31"/>
  <c r="R89" i="31"/>
  <c r="R104" i="31"/>
  <c r="R101" i="31"/>
  <c r="R97" i="31"/>
  <c r="R88" i="31"/>
  <c r="R85" i="31"/>
  <c r="R128" i="31"/>
  <c r="R106" i="31"/>
  <c r="R103" i="31"/>
  <c r="R102" i="31"/>
  <c r="R99" i="31"/>
  <c r="R98" i="31"/>
  <c r="R95" i="31"/>
  <c r="R126" i="31"/>
  <c r="R105" i="31"/>
  <c r="R86" i="31"/>
  <c r="AE9" i="31"/>
  <c r="L226" i="31"/>
  <c r="L225" i="31"/>
  <c r="L221" i="31"/>
  <c r="L217" i="31"/>
  <c r="L215" i="31"/>
  <c r="L213" i="31"/>
  <c r="L224" i="31"/>
  <c r="L222" i="31"/>
  <c r="L214" i="31"/>
  <c r="L220" i="31"/>
  <c r="L218" i="31"/>
  <c r="L216" i="31"/>
  <c r="L223" i="31"/>
  <c r="L219" i="31"/>
  <c r="L26" i="31"/>
  <c r="L27" i="31" s="1"/>
  <c r="AP70" i="31"/>
  <c r="AN31" i="31" s="1"/>
  <c r="BL82" i="31"/>
  <c r="BJ32" i="31" s="1"/>
  <c r="AT82" i="31"/>
  <c r="AR32" i="31" s="1"/>
  <c r="AT130" i="31"/>
  <c r="AR36" i="31" s="1"/>
  <c r="BK142" i="31"/>
  <c r="BI37" i="31" s="1"/>
  <c r="BL106" i="31"/>
  <c r="BJ34" i="31" s="1"/>
  <c r="AZ118" i="31"/>
  <c r="AX35" i="31" s="1"/>
  <c r="BL130" i="31"/>
  <c r="BJ36" i="31" s="1"/>
  <c r="BL154" i="31"/>
  <c r="BJ38" i="31" s="1"/>
  <c r="AU106" i="31"/>
  <c r="AS34" i="31" s="1"/>
  <c r="BF118" i="31"/>
  <c r="BD35" i="31" s="1"/>
  <c r="AO118" i="31"/>
  <c r="AM35" i="31" s="1"/>
  <c r="AY130" i="31"/>
  <c r="AW36" i="31" s="1"/>
  <c r="BP130" i="31"/>
  <c r="BN36" i="31" s="1"/>
  <c r="AZ142" i="31"/>
  <c r="AX37" i="31" s="1"/>
  <c r="BG118" i="31"/>
  <c r="BE35" i="31" s="1"/>
  <c r="BF94" i="31"/>
  <c r="BD33" i="31" s="1"/>
  <c r="BG130" i="31"/>
  <c r="BE36" i="31" s="1"/>
  <c r="AP130" i="31"/>
  <c r="AN36" i="31" s="1"/>
  <c r="BQ130" i="31"/>
  <c r="BO36" i="31" s="1"/>
  <c r="AT154" i="31"/>
  <c r="AR38" i="31" s="1"/>
  <c r="BK154" i="31"/>
  <c r="BI38" i="31" s="1"/>
  <c r="AO178" i="31"/>
  <c r="AM40" i="31" s="1"/>
  <c r="AP190" i="31"/>
  <c r="AN41" i="31" s="1"/>
  <c r="AY118" i="31"/>
  <c r="AW35" i="31" s="1"/>
  <c r="BQ142" i="31"/>
  <c r="BO37" i="31" s="1"/>
  <c r="AU154" i="31"/>
  <c r="AS38" i="31" s="1"/>
  <c r="BF142" i="31"/>
  <c r="BD37" i="31" s="1"/>
  <c r="BP154" i="31"/>
  <c r="BN38" i="31" s="1"/>
  <c r="BL166" i="31"/>
  <c r="BJ39" i="31" s="1"/>
  <c r="AZ178" i="31"/>
  <c r="AX40" i="31" s="1"/>
  <c r="BQ118" i="31"/>
  <c r="BO35" i="31" s="1"/>
  <c r="BQ154" i="31"/>
  <c r="BO38" i="31" s="1"/>
  <c r="BQ178" i="31"/>
  <c r="BO40" i="31" s="1"/>
  <c r="AU142" i="31"/>
  <c r="AS37" i="31" s="1"/>
  <c r="AZ166" i="31"/>
  <c r="AX39" i="31" s="1"/>
  <c r="AP154" i="31"/>
  <c r="AN38" i="31" s="1"/>
  <c r="BF154" i="31"/>
  <c r="BD38" i="31" s="1"/>
  <c r="AU166" i="31"/>
  <c r="AS39" i="31" s="1"/>
  <c r="BP178" i="31"/>
  <c r="BN40" i="31" s="1"/>
  <c r="AP202" i="31"/>
  <c r="AN42" i="31" s="1"/>
  <c r="BG178" i="31"/>
  <c r="BE40" i="31" s="1"/>
  <c r="AY154" i="31"/>
  <c r="AW38" i="31" s="1"/>
  <c r="AO166" i="31"/>
  <c r="AM39" i="31" s="1"/>
  <c r="BG166" i="31"/>
  <c r="BE39" i="31" s="1"/>
  <c r="AZ154" i="31"/>
  <c r="AX38" i="31" s="1"/>
  <c r="BF166" i="31"/>
  <c r="BD39" i="31" s="1"/>
  <c r="AT178" i="31"/>
  <c r="AR40" i="31" s="1"/>
  <c r="BK178" i="31"/>
  <c r="BI40" i="31" s="1"/>
  <c r="AU178" i="31"/>
  <c r="AS40" i="31" s="1"/>
  <c r="BF190" i="31"/>
  <c r="BD41" i="31" s="1"/>
  <c r="AT202" i="31"/>
  <c r="AR42" i="31" s="1"/>
  <c r="BL202" i="31"/>
  <c r="BJ42" i="31" s="1"/>
  <c r="AZ190" i="31"/>
  <c r="AX41" i="31" s="1"/>
  <c r="AZ202" i="31"/>
  <c r="AX42" i="31" s="1"/>
  <c r="BQ202" i="31"/>
  <c r="BO42" i="31" s="1"/>
  <c r="AP214" i="31"/>
  <c r="AN43" i="31" s="1"/>
  <c r="AY190" i="31"/>
  <c r="AW41" i="31" s="1"/>
  <c r="BP202" i="31"/>
  <c r="BN42" i="31" s="1"/>
  <c r="AU214" i="31"/>
  <c r="AS43" i="31" s="1"/>
  <c r="BK214" i="31"/>
  <c r="BI43" i="31" s="1"/>
  <c r="BQ226" i="31"/>
  <c r="BO44" i="31" s="1"/>
  <c r="AO202" i="31"/>
  <c r="AM42" i="31" s="1"/>
  <c r="BG202" i="31"/>
  <c r="BE42" i="31" s="1"/>
  <c r="AY214" i="31"/>
  <c r="AW43" i="31" s="1"/>
  <c r="BF226" i="31"/>
  <c r="BD44" i="31" s="1"/>
  <c r="BG226" i="31"/>
  <c r="BE44" i="31" s="1"/>
  <c r="BK202" i="31"/>
  <c r="BI42" i="31" s="1"/>
  <c r="AU226" i="31"/>
  <c r="AS44" i="31" s="1"/>
  <c r="AO214" i="31"/>
  <c r="AM43" i="31" s="1"/>
  <c r="BG214" i="31"/>
  <c r="BE43" i="31" s="1"/>
  <c r="H43" i="6"/>
  <c r="J43" i="6" s="1"/>
  <c r="F3" i="6"/>
  <c r="H42" i="6"/>
  <c r="J42" i="6" s="1"/>
  <c r="H47" i="6"/>
  <c r="J47" i="6" s="1"/>
  <c r="H48" i="6"/>
  <c r="J48" i="6" s="1"/>
  <c r="H53" i="6"/>
  <c r="J53" i="6" s="1"/>
  <c r="H58" i="6"/>
  <c r="J58" i="6" s="1"/>
  <c r="H60" i="6"/>
  <c r="J60" i="6" s="1"/>
  <c r="H34" i="6"/>
  <c r="J34" i="6" s="1"/>
  <c r="H35" i="6"/>
  <c r="J35" i="6" s="1"/>
  <c r="H36" i="6"/>
  <c r="J36" i="6" s="1"/>
  <c r="V222" i="31" l="1"/>
  <c r="V156" i="31"/>
  <c r="V218" i="31"/>
  <c r="V91" i="31"/>
  <c r="V221" i="31"/>
  <c r="V225" i="31"/>
  <c r="V108" i="31"/>
  <c r="V131" i="31"/>
  <c r="V127" i="31"/>
  <c r="V203" i="31"/>
  <c r="V150" i="31"/>
  <c r="V152" i="31"/>
  <c r="V137" i="31"/>
  <c r="I210" i="31"/>
  <c r="V206" i="31"/>
  <c r="AI78" i="31"/>
  <c r="AI201" i="31"/>
  <c r="V103" i="31"/>
  <c r="V186" i="31"/>
  <c r="V226" i="31"/>
  <c r="V87" i="31"/>
  <c r="V90" i="31"/>
  <c r="V224" i="31"/>
  <c r="X49" i="31"/>
  <c r="Y49" i="31" s="1"/>
  <c r="W50" i="31" s="1"/>
  <c r="V86" i="31"/>
  <c r="V92" i="31"/>
  <c r="V168" i="31"/>
  <c r="V85" i="31"/>
  <c r="V132" i="31"/>
  <c r="I154" i="31"/>
  <c r="V89" i="31"/>
  <c r="V116" i="31"/>
  <c r="V96" i="31"/>
  <c r="V142" i="31"/>
  <c r="V148" i="31"/>
  <c r="V114" i="31"/>
  <c r="V106" i="31"/>
  <c r="V122" i="31"/>
  <c r="V151" i="31"/>
  <c r="V192" i="31"/>
  <c r="V128" i="31"/>
  <c r="V93" i="31"/>
  <c r="V172" i="31"/>
  <c r="V145" i="31"/>
  <c r="AI226" i="31"/>
  <c r="P221" i="31"/>
  <c r="V115" i="31"/>
  <c r="V149" i="31"/>
  <c r="V181" i="31"/>
  <c r="AI55" i="31"/>
  <c r="W136" i="26" s="1"/>
  <c r="V144" i="31"/>
  <c r="AI115" i="31"/>
  <c r="AI134" i="31"/>
  <c r="V174" i="31"/>
  <c r="V209" i="31"/>
  <c r="AI133" i="31"/>
  <c r="P214" i="31"/>
  <c r="V112" i="31"/>
  <c r="V126" i="31"/>
  <c r="V139" i="31"/>
  <c r="V223" i="31"/>
  <c r="V95" i="31"/>
  <c r="V88" i="31"/>
  <c r="V134" i="31"/>
  <c r="V133" i="31"/>
  <c r="V188" i="31"/>
  <c r="V217" i="31"/>
  <c r="V170" i="31"/>
  <c r="V176" i="31"/>
  <c r="V190" i="31"/>
  <c r="V105" i="31"/>
  <c r="V83" i="31"/>
  <c r="V141" i="31"/>
  <c r="V111" i="31"/>
  <c r="V147" i="31"/>
  <c r="V167" i="31"/>
  <c r="V191" i="31"/>
  <c r="V163" i="31"/>
  <c r="V138" i="31"/>
  <c r="V166" i="31"/>
  <c r="V125" i="31"/>
  <c r="V154" i="31"/>
  <c r="V110" i="31"/>
  <c r="V180" i="31"/>
  <c r="V213" i="31"/>
  <c r="V97" i="31"/>
  <c r="V161" i="31"/>
  <c r="V198" i="31"/>
  <c r="P223" i="31"/>
  <c r="P217" i="31"/>
  <c r="V136" i="31"/>
  <c r="V121" i="31"/>
  <c r="V153" i="31"/>
  <c r="V185" i="31"/>
  <c r="V102" i="31"/>
  <c r="V113" i="31"/>
  <c r="V193" i="31"/>
  <c r="V183" i="31"/>
  <c r="V155" i="31"/>
  <c r="V179" i="31"/>
  <c r="V182" i="31"/>
  <c r="V189" i="31"/>
  <c r="V120" i="31"/>
  <c r="V100" i="31"/>
  <c r="V146" i="31"/>
  <c r="V119" i="31"/>
  <c r="V200" i="31"/>
  <c r="V124" i="31"/>
  <c r="V118" i="31"/>
  <c r="V164" i="31"/>
  <c r="V195" i="31"/>
  <c r="V197" i="31"/>
  <c r="V219" i="31"/>
  <c r="V184" i="31"/>
  <c r="AI153" i="31"/>
  <c r="V194" i="31"/>
  <c r="V187" i="31"/>
  <c r="V178" i="31"/>
  <c r="V107" i="31"/>
  <c r="V173" i="31"/>
  <c r="E27" i="31"/>
  <c r="M64" i="4"/>
  <c r="AI163" i="31"/>
  <c r="AI123" i="31"/>
  <c r="AI84" i="31"/>
  <c r="P222" i="31"/>
  <c r="P219" i="31"/>
  <c r="AI213" i="31"/>
  <c r="AI63" i="31"/>
  <c r="AI217" i="31"/>
  <c r="AI191" i="31"/>
  <c r="AI110" i="31"/>
  <c r="AI91" i="31"/>
  <c r="AI90" i="31"/>
  <c r="AI180" i="31"/>
  <c r="AI114" i="31"/>
  <c r="P216" i="31"/>
  <c r="P218" i="31"/>
  <c r="P220" i="31"/>
  <c r="P224" i="31"/>
  <c r="P225" i="31"/>
  <c r="M47" i="31"/>
  <c r="K48" i="31" s="1"/>
  <c r="L48" i="31" s="1"/>
  <c r="P213" i="31"/>
  <c r="P226" i="31"/>
  <c r="P215" i="31"/>
  <c r="AI77" i="31"/>
  <c r="AI106" i="31"/>
  <c r="AI152" i="31"/>
  <c r="AI194" i="31"/>
  <c r="AI59" i="31"/>
  <c r="AI145" i="31"/>
  <c r="AI65" i="31"/>
  <c r="AI57" i="31"/>
  <c r="W138" i="26" s="1"/>
  <c r="AI76" i="31"/>
  <c r="AI92" i="31"/>
  <c r="AI151" i="31"/>
  <c r="AI181" i="31"/>
  <c r="AI170" i="31"/>
  <c r="AI188" i="31"/>
  <c r="AI174" i="31"/>
  <c r="V160" i="31"/>
  <c r="V129" i="31"/>
  <c r="V94" i="31"/>
  <c r="V130" i="31"/>
  <c r="V109" i="31"/>
  <c r="V177" i="31"/>
  <c r="V165" i="31"/>
  <c r="V199" i="31"/>
  <c r="V220" i="31"/>
  <c r="V143" i="31"/>
  <c r="V207" i="31"/>
  <c r="V98" i="31"/>
  <c r="V101" i="31"/>
  <c r="V84" i="31"/>
  <c r="V117" i="31"/>
  <c r="V162" i="31"/>
  <c r="V196" i="31"/>
  <c r="V212" i="31"/>
  <c r="V99" i="31"/>
  <c r="V104" i="31"/>
  <c r="V158" i="31"/>
  <c r="V171" i="31"/>
  <c r="V211" i="31"/>
  <c r="V215" i="31"/>
  <c r="V214" i="31"/>
  <c r="V135" i="31"/>
  <c r="V123" i="31"/>
  <c r="V175" i="31"/>
  <c r="V169" i="31"/>
  <c r="AI131" i="31"/>
  <c r="AI223" i="31"/>
  <c r="AI101" i="31"/>
  <c r="AI71" i="31"/>
  <c r="AI176" i="31"/>
  <c r="AI75" i="31"/>
  <c r="AI105" i="31"/>
  <c r="AI89" i="31"/>
  <c r="AI183" i="31"/>
  <c r="AI58" i="31"/>
  <c r="W139" i="26" s="1"/>
  <c r="AI128" i="31"/>
  <c r="AI132" i="31"/>
  <c r="AI203" i="31"/>
  <c r="AI190" i="31"/>
  <c r="AI214" i="31"/>
  <c r="AI104" i="31"/>
  <c r="AI167" i="31"/>
  <c r="AI148" i="31"/>
  <c r="AI172" i="31"/>
  <c r="AI179" i="31"/>
  <c r="AI209" i="31"/>
  <c r="AI61" i="31"/>
  <c r="AI83" i="31"/>
  <c r="AI53" i="31"/>
  <c r="W134" i="26" s="1"/>
  <c r="AI87" i="31"/>
  <c r="AI111" i="31"/>
  <c r="AI109" i="31"/>
  <c r="AI64" i="31"/>
  <c r="AI121" i="31"/>
  <c r="AI56" i="31"/>
  <c r="W137" i="26" s="1"/>
  <c r="AI82" i="31"/>
  <c r="AI93" i="31"/>
  <c r="AI113" i="31"/>
  <c r="AI127" i="31"/>
  <c r="AI173" i="31"/>
  <c r="AI187" i="31"/>
  <c r="AI208" i="31"/>
  <c r="AI205" i="31"/>
  <c r="AI200" i="31"/>
  <c r="AI192" i="31"/>
  <c r="AI220" i="31"/>
  <c r="AI67" i="31"/>
  <c r="AI117" i="31"/>
  <c r="AI62" i="31"/>
  <c r="AI85" i="31"/>
  <c r="AI95" i="31"/>
  <c r="AI135" i="31"/>
  <c r="AI136" i="31"/>
  <c r="AI130" i="31"/>
  <c r="AI165" i="31"/>
  <c r="AI141" i="31"/>
  <c r="AI156" i="31"/>
  <c r="AI189" i="31"/>
  <c r="AI202" i="31"/>
  <c r="AI211" i="31"/>
  <c r="AI224" i="31"/>
  <c r="AI96" i="31"/>
  <c r="AI47" i="31"/>
  <c r="W128" i="26" s="1"/>
  <c r="AI70" i="31"/>
  <c r="AI66" i="31"/>
  <c r="AI97" i="31"/>
  <c r="AI100" i="31"/>
  <c r="AI99" i="31"/>
  <c r="AI119" i="31"/>
  <c r="AI142" i="31"/>
  <c r="AI126" i="31"/>
  <c r="AI144" i="31"/>
  <c r="AI168" i="31"/>
  <c r="AI143" i="31"/>
  <c r="AI166" i="31"/>
  <c r="AI160" i="31"/>
  <c r="AI204" i="31"/>
  <c r="AI212" i="31"/>
  <c r="AI69" i="31"/>
  <c r="AI118" i="31"/>
  <c r="AI52" i="31"/>
  <c r="W133" i="26" s="1"/>
  <c r="AI68" i="31"/>
  <c r="AI73" i="31"/>
  <c r="AI72" i="31"/>
  <c r="AI103" i="31"/>
  <c r="AI138" i="31"/>
  <c r="AI159" i="31"/>
  <c r="AI139" i="31"/>
  <c r="AI147" i="31"/>
  <c r="AI157" i="31"/>
  <c r="AI164" i="31"/>
  <c r="AI184" i="31"/>
  <c r="AI215" i="31"/>
  <c r="AI221" i="31"/>
  <c r="AI225" i="31"/>
  <c r="AI60" i="31"/>
  <c r="AI81" i="31"/>
  <c r="AI80" i="31"/>
  <c r="AI108" i="31"/>
  <c r="AI98" i="31"/>
  <c r="AI155" i="31"/>
  <c r="AI140" i="31"/>
  <c r="AI219" i="31"/>
  <c r="AI193" i="31"/>
  <c r="AI218" i="31"/>
  <c r="AI206" i="31"/>
  <c r="AI54" i="31"/>
  <c r="W135" i="26" s="1"/>
  <c r="AI86" i="31"/>
  <c r="AI107" i="31"/>
  <c r="AI102" i="31"/>
  <c r="AI116" i="31"/>
  <c r="AI171" i="31"/>
  <c r="AI161" i="31"/>
  <c r="AI162" i="31"/>
  <c r="AI178" i="31"/>
  <c r="AI146" i="31"/>
  <c r="AI154" i="31"/>
  <c r="AI177" i="31"/>
  <c r="AI198" i="31"/>
  <c r="AI182" i="31"/>
  <c r="AI210" i="31"/>
  <c r="AI88" i="31"/>
  <c r="AI79" i="31"/>
  <c r="AI120" i="31"/>
  <c r="AI112" i="31"/>
  <c r="AI129" i="31"/>
  <c r="AI125" i="31"/>
  <c r="AI150" i="31"/>
  <c r="AI158" i="31"/>
  <c r="AI185" i="31"/>
  <c r="AI207" i="31"/>
  <c r="AI199" i="31"/>
  <c r="AI195" i="31"/>
  <c r="AI186" i="31"/>
  <c r="AI222" i="31"/>
  <c r="AI216" i="31"/>
  <c r="AI122" i="31"/>
  <c r="AI137" i="31"/>
  <c r="AI196" i="31"/>
  <c r="I162" i="31"/>
  <c r="I181" i="31"/>
  <c r="I155" i="31"/>
  <c r="I139" i="31"/>
  <c r="I144" i="31"/>
  <c r="I167" i="31"/>
  <c r="I221" i="31"/>
  <c r="I205" i="31"/>
  <c r="I226" i="31"/>
  <c r="I148" i="31"/>
  <c r="I171" i="31"/>
  <c r="I146" i="31"/>
  <c r="I163" i="31"/>
  <c r="I179" i="31"/>
  <c r="I199" i="31"/>
  <c r="I194" i="31"/>
  <c r="I170" i="31"/>
  <c r="I208" i="31"/>
  <c r="I189" i="31"/>
  <c r="I218" i="31"/>
  <c r="I150" i="31"/>
  <c r="I182" i="31"/>
  <c r="I207" i="31"/>
  <c r="I141" i="31"/>
  <c r="I174" i="31"/>
  <c r="I186" i="31"/>
  <c r="I191" i="31"/>
  <c r="I195" i="31"/>
  <c r="I202" i="31"/>
  <c r="I169" i="31"/>
  <c r="I143" i="31"/>
  <c r="I173" i="31"/>
  <c r="I212" i="31"/>
  <c r="I225" i="31"/>
  <c r="I209" i="31"/>
  <c r="I152" i="31"/>
  <c r="I175" i="31"/>
  <c r="I200" i="31"/>
  <c r="I197" i="31"/>
  <c r="I213" i="31"/>
  <c r="I137" i="31"/>
  <c r="I159" i="31"/>
  <c r="I206" i="31"/>
  <c r="I201" i="31"/>
  <c r="I215" i="31"/>
  <c r="I183" i="31"/>
  <c r="I136" i="31"/>
  <c r="I188" i="31"/>
  <c r="I203" i="31"/>
  <c r="I219" i="31"/>
  <c r="I214" i="31"/>
  <c r="I176" i="31"/>
  <c r="I184" i="31"/>
  <c r="I166" i="31"/>
  <c r="I164" i="31"/>
  <c r="I185" i="31"/>
  <c r="I220" i="31"/>
  <c r="I156" i="31"/>
  <c r="I224" i="31"/>
  <c r="I223" i="31"/>
  <c r="I138" i="31"/>
  <c r="I151" i="31"/>
  <c r="I177" i="31"/>
  <c r="I211" i="31"/>
  <c r="I160" i="31"/>
  <c r="I147" i="31"/>
  <c r="I157" i="31"/>
  <c r="I145" i="31"/>
  <c r="I142" i="31"/>
  <c r="I190" i="31"/>
  <c r="I204" i="31"/>
  <c r="I217" i="31"/>
  <c r="I222" i="31"/>
  <c r="I140" i="31"/>
  <c r="I192" i="31"/>
  <c r="U166" i="31"/>
  <c r="S39" i="31" s="1"/>
  <c r="U94" i="31"/>
  <c r="S33" i="31" s="1"/>
  <c r="T106" i="31"/>
  <c r="R34" i="31" s="1"/>
  <c r="T142" i="31"/>
  <c r="R37" i="31" s="1"/>
  <c r="T154" i="31"/>
  <c r="R38" i="31" s="1"/>
  <c r="T166" i="31"/>
  <c r="R39" i="31" s="1"/>
  <c r="T190" i="31"/>
  <c r="R41" i="31" s="1"/>
  <c r="AH202" i="31"/>
  <c r="AF42" i="31" s="1"/>
  <c r="G178" i="31"/>
  <c r="E40" i="31" s="1"/>
  <c r="H190" i="31"/>
  <c r="F41" i="31" s="1"/>
  <c r="AG70" i="31"/>
  <c r="AG106" i="31"/>
  <c r="AE34" i="31" s="1"/>
  <c r="AG214" i="31"/>
  <c r="AE43" i="31" s="1"/>
  <c r="T226" i="31"/>
  <c r="R44" i="31" s="1"/>
  <c r="G226" i="31"/>
  <c r="E44" i="31" s="1"/>
  <c r="U118" i="31"/>
  <c r="S35" i="31" s="1"/>
  <c r="U130" i="31"/>
  <c r="S36" i="31" s="1"/>
  <c r="AH82" i="31"/>
  <c r="AF32" i="31" s="1"/>
  <c r="AG130" i="31"/>
  <c r="AE36" i="31" s="1"/>
  <c r="AH142" i="31"/>
  <c r="AF37" i="31" s="1"/>
  <c r="AG154" i="31"/>
  <c r="AE38" i="31" s="1"/>
  <c r="AH190" i="31"/>
  <c r="AF41" i="31" s="1"/>
  <c r="G214" i="31"/>
  <c r="E43" i="31" s="1"/>
  <c r="U214" i="31"/>
  <c r="S43" i="31" s="1"/>
  <c r="O226" i="31"/>
  <c r="M44" i="31" s="1"/>
  <c r="AG178" i="31"/>
  <c r="AE40" i="31" s="1"/>
  <c r="AG190" i="31"/>
  <c r="AE41" i="31" s="1"/>
  <c r="AG202" i="31"/>
  <c r="AE42" i="31" s="1"/>
  <c r="AG226" i="31"/>
  <c r="AE44" i="31" s="1"/>
  <c r="AH214" i="31"/>
  <c r="AF43" i="31" s="1"/>
  <c r="T130" i="31"/>
  <c r="R36" i="31" s="1"/>
  <c r="T214" i="31"/>
  <c r="R43" i="31" s="1"/>
  <c r="U106" i="31"/>
  <c r="S34" i="31" s="1"/>
  <c r="U142" i="31"/>
  <c r="S37" i="31" s="1"/>
  <c r="U178" i="31"/>
  <c r="S40" i="31" s="1"/>
  <c r="U202" i="31"/>
  <c r="S42" i="31" s="1"/>
  <c r="H178" i="31"/>
  <c r="F40" i="31" s="1"/>
  <c r="T118" i="31"/>
  <c r="R35" i="31" s="1"/>
  <c r="E47" i="31"/>
  <c r="AG142" i="31"/>
  <c r="AE37" i="31" s="1"/>
  <c r="AH154" i="31"/>
  <c r="AF38" i="31" s="1"/>
  <c r="N226" i="31"/>
  <c r="L44" i="31" s="1"/>
  <c r="G202" i="31"/>
  <c r="E42" i="31" s="1"/>
  <c r="U226" i="31"/>
  <c r="S44" i="31" s="1"/>
  <c r="H166" i="31"/>
  <c r="F39" i="31" s="1"/>
  <c r="AH94" i="31"/>
  <c r="AF33" i="31" s="1"/>
  <c r="AG82" i="31"/>
  <c r="AH118" i="31"/>
  <c r="AF35" i="31" s="1"/>
  <c r="AG166" i="31"/>
  <c r="AE39" i="31" s="1"/>
  <c r="U190" i="31"/>
  <c r="S41" i="31" s="1"/>
  <c r="H154" i="31"/>
  <c r="F38" i="31" s="1"/>
  <c r="T94" i="31"/>
  <c r="R33" i="31" s="1"/>
  <c r="G166" i="31"/>
  <c r="E39" i="31" s="1"/>
  <c r="G190" i="31"/>
  <c r="E41" i="31" s="1"/>
  <c r="U154" i="31"/>
  <c r="S38" i="31" s="1"/>
  <c r="R47" i="31"/>
  <c r="S47" i="31" s="1"/>
  <c r="AD48" i="31"/>
  <c r="AH70" i="31"/>
  <c r="AF31" i="31" s="1"/>
  <c r="AG94" i="31"/>
  <c r="AE33" i="31" s="1"/>
  <c r="AG118" i="31"/>
  <c r="AE35" i="31" s="1"/>
  <c r="AH178" i="31"/>
  <c r="AF40" i="31" s="1"/>
  <c r="H214" i="31"/>
  <c r="F43" i="31" s="1"/>
  <c r="T178" i="31"/>
  <c r="R40" i="31" s="1"/>
  <c r="T202" i="31"/>
  <c r="R42" i="31" s="1"/>
  <c r="G154" i="31"/>
  <c r="E38" i="31" s="1"/>
  <c r="H202" i="31"/>
  <c r="F42" i="31" s="1"/>
  <c r="H226" i="31"/>
  <c r="F44" i="31" s="1"/>
  <c r="AH106" i="31"/>
  <c r="AF34" i="31" s="1"/>
  <c r="AH130" i="31"/>
  <c r="AF36" i="31" s="1"/>
  <c r="AH166" i="31"/>
  <c r="AF39" i="31" s="1"/>
  <c r="AH226" i="31"/>
  <c r="AF44" i="31" s="1"/>
  <c r="H33" i="6"/>
  <c r="J33" i="6" s="1"/>
  <c r="H57" i="6"/>
  <c r="J57" i="6" s="1"/>
  <c r="H52" i="6"/>
  <c r="J52" i="6" s="1"/>
  <c r="H40" i="6"/>
  <c r="J40" i="6" s="1"/>
  <c r="H46" i="6"/>
  <c r="J46" i="6" s="1"/>
  <c r="H41" i="6"/>
  <c r="J41" i="6" s="1"/>
  <c r="H32" i="6"/>
  <c r="J32" i="6" s="1"/>
  <c r="H56" i="6"/>
  <c r="J56" i="6" s="1"/>
  <c r="H51" i="6"/>
  <c r="J51" i="6" s="1"/>
  <c r="H45" i="6"/>
  <c r="J45" i="6" s="1"/>
  <c r="H31" i="6"/>
  <c r="J31" i="6" s="1"/>
  <c r="H50" i="6"/>
  <c r="J50" i="6" s="1"/>
  <c r="H44" i="6"/>
  <c r="J44" i="6" s="1"/>
  <c r="H39" i="6"/>
  <c r="J39" i="6" s="1"/>
  <c r="H55" i="6"/>
  <c r="J55" i="6" s="1"/>
  <c r="H49" i="6"/>
  <c r="J49" i="6" s="1"/>
  <c r="H30" i="6"/>
  <c r="J30" i="6" s="1"/>
  <c r="H54" i="6"/>
  <c r="J54" i="6" s="1"/>
  <c r="C13" i="4"/>
  <c r="C60" i="26"/>
  <c r="C40" i="26"/>
  <c r="C43" i="26"/>
  <c r="C51" i="26"/>
  <c r="D62" i="26"/>
  <c r="E62" i="26"/>
  <c r="F62" i="26"/>
  <c r="G62" i="26"/>
  <c r="H62" i="26"/>
  <c r="I62" i="26"/>
  <c r="J62" i="26"/>
  <c r="K62" i="26"/>
  <c r="L62" i="26"/>
  <c r="M62" i="26"/>
  <c r="N62" i="26"/>
  <c r="D64" i="26"/>
  <c r="E64" i="26"/>
  <c r="F64" i="26"/>
  <c r="G64" i="26"/>
  <c r="H64" i="26"/>
  <c r="I64" i="26"/>
  <c r="J64" i="26"/>
  <c r="K64" i="26"/>
  <c r="L64" i="26"/>
  <c r="M64" i="26"/>
  <c r="N64" i="26"/>
  <c r="C64" i="26"/>
  <c r="C62" i="26"/>
  <c r="C93" i="26" l="1"/>
  <c r="C39" i="4"/>
  <c r="X50" i="31"/>
  <c r="Y50" i="31" s="1"/>
  <c r="W51" i="31" s="1"/>
  <c r="AB49" i="31"/>
  <c r="F114" i="26" s="1"/>
  <c r="P47" i="31"/>
  <c r="U128" i="26" s="1"/>
  <c r="C118" i="26" s="1"/>
  <c r="M48" i="31"/>
  <c r="K49" i="31" s="1"/>
  <c r="L49" i="31" s="1"/>
  <c r="V47" i="31"/>
  <c r="V128" i="26" s="1"/>
  <c r="C117" i="26" s="1"/>
  <c r="Q48" i="31"/>
  <c r="AE31" i="31"/>
  <c r="AE32" i="31"/>
  <c r="F47" i="31"/>
  <c r="I47" i="31" s="1"/>
  <c r="T128" i="26" s="1"/>
  <c r="X128" i="26" s="1"/>
  <c r="C116" i="26" s="1"/>
  <c r="B44" i="31"/>
  <c r="AF48" i="31"/>
  <c r="AE48" i="31"/>
  <c r="A44" i="31"/>
  <c r="P56" i="26"/>
  <c r="Q56" i="26" s="1"/>
  <c r="P49" i="26"/>
  <c r="Q49" i="26" s="1"/>
  <c r="P40" i="26"/>
  <c r="Q40" i="26" s="1"/>
  <c r="P50" i="26"/>
  <c r="Q50" i="26" s="1"/>
  <c r="P58" i="26"/>
  <c r="Q58" i="26" s="1"/>
  <c r="P48" i="26"/>
  <c r="Q48" i="26" s="1"/>
  <c r="P41" i="26"/>
  <c r="Q41" i="26" s="1"/>
  <c r="P42" i="26"/>
  <c r="Q42" i="26" s="1"/>
  <c r="P53" i="26"/>
  <c r="Q53" i="26" s="1"/>
  <c r="P43" i="26"/>
  <c r="Q43" i="26" s="1"/>
  <c r="P60" i="26"/>
  <c r="Q60" i="26" s="1"/>
  <c r="P64" i="26"/>
  <c r="Q64" i="26" s="1"/>
  <c r="P57" i="26"/>
  <c r="Q57" i="26" s="1"/>
  <c r="P39" i="26"/>
  <c r="Q39" i="26" s="1"/>
  <c r="P51" i="26"/>
  <c r="Q51" i="26" s="1"/>
  <c r="P45" i="26"/>
  <c r="Q45" i="26" s="1"/>
  <c r="P46" i="26"/>
  <c r="Q46" i="26" s="1"/>
  <c r="P54" i="26"/>
  <c r="Q54" i="26" s="1"/>
  <c r="P52" i="26"/>
  <c r="Q52" i="26" s="1"/>
  <c r="P47" i="26"/>
  <c r="Q47" i="26" s="1"/>
  <c r="P44" i="26"/>
  <c r="Q44" i="26" s="1"/>
  <c r="H30" i="2"/>
  <c r="D30" i="2"/>
  <c r="E23" i="2"/>
  <c r="C31" i="2"/>
  <c r="C24" i="2"/>
  <c r="C22" i="2"/>
  <c r="E52" i="4"/>
  <c r="F52" i="4"/>
  <c r="G52" i="4"/>
  <c r="C52" i="4"/>
  <c r="D137" i="26"/>
  <c r="E137" i="26"/>
  <c r="F137" i="26"/>
  <c r="G137" i="26"/>
  <c r="H137" i="26"/>
  <c r="I137" i="26"/>
  <c r="J137" i="26"/>
  <c r="K137" i="26"/>
  <c r="L137" i="26"/>
  <c r="M137" i="26"/>
  <c r="N137" i="26"/>
  <c r="C137" i="26"/>
  <c r="D67" i="26"/>
  <c r="E67" i="26"/>
  <c r="F67" i="26"/>
  <c r="H67" i="26"/>
  <c r="I67" i="26"/>
  <c r="K67" i="26"/>
  <c r="L67" i="26"/>
  <c r="N67" i="26"/>
  <c r="C67" i="26"/>
  <c r="C3" i="29"/>
  <c r="B115" i="26"/>
  <c r="C76" i="26"/>
  <c r="P76" i="26" s="1"/>
  <c r="B45" i="4"/>
  <c r="B76" i="26" s="1"/>
  <c r="M62" i="4"/>
  <c r="F45" i="4" s="1"/>
  <c r="I62" i="4"/>
  <c r="C18" i="25"/>
  <c r="C41" i="4"/>
  <c r="X51" i="31" l="1"/>
  <c r="AB50" i="31"/>
  <c r="G114" i="26" s="1"/>
  <c r="D48" i="31"/>
  <c r="E48" i="31" s="1"/>
  <c r="P48" i="31"/>
  <c r="U129" i="26" s="1"/>
  <c r="D118" i="26" s="1"/>
  <c r="M49" i="31"/>
  <c r="K50" i="31" s="1"/>
  <c r="R48" i="31"/>
  <c r="S48" i="31" s="1"/>
  <c r="Q49" i="31" s="1"/>
  <c r="AI48" i="31"/>
  <c r="W129" i="26" s="1"/>
  <c r="AD49" i="31"/>
  <c r="L115" i="26"/>
  <c r="H115" i="26"/>
  <c r="D115" i="26"/>
  <c r="G115" i="26"/>
  <c r="N115" i="26"/>
  <c r="F115" i="26"/>
  <c r="M115" i="26"/>
  <c r="E115" i="26"/>
  <c r="K115" i="26"/>
  <c r="J115" i="26"/>
  <c r="I115" i="26"/>
  <c r="E45" i="4"/>
  <c r="G45" i="4" s="1"/>
  <c r="D27" i="25"/>
  <c r="C4" i="30"/>
  <c r="E4" i="30" s="1"/>
  <c r="C3" i="30"/>
  <c r="B9" i="30" s="1"/>
  <c r="C5" i="30"/>
  <c r="B43" i="4"/>
  <c r="C103" i="26"/>
  <c r="C78" i="26"/>
  <c r="P78" i="26" s="1"/>
  <c r="C79" i="26"/>
  <c r="P79" i="26" s="1"/>
  <c r="C80" i="26"/>
  <c r="P80" i="26" s="1"/>
  <c r="C81" i="26"/>
  <c r="P81" i="26" s="1"/>
  <c r="C77" i="26"/>
  <c r="P77" i="26" s="1"/>
  <c r="C74" i="26"/>
  <c r="P74" i="26" s="1"/>
  <c r="C75" i="26"/>
  <c r="P75" i="26" s="1"/>
  <c r="C73" i="26"/>
  <c r="B81" i="26"/>
  <c r="B80" i="26"/>
  <c r="B78" i="26"/>
  <c r="B77" i="26"/>
  <c r="B73" i="26"/>
  <c r="B79" i="26"/>
  <c r="B75" i="26"/>
  <c r="B74" i="26"/>
  <c r="B28" i="26"/>
  <c r="B29" i="26"/>
  <c r="H68" i="6"/>
  <c r="J68" i="6"/>
  <c r="F68" i="6"/>
  <c r="E53" i="4"/>
  <c r="F53" i="4"/>
  <c r="G53" i="4"/>
  <c r="E19" i="4"/>
  <c r="E39" i="4" s="1"/>
  <c r="F19" i="4"/>
  <c r="F39" i="4" s="1"/>
  <c r="G19" i="4"/>
  <c r="G39" i="4" s="1"/>
  <c r="C19" i="4"/>
  <c r="E3" i="4"/>
  <c r="F3" i="4"/>
  <c r="G3" i="4"/>
  <c r="C3" i="4"/>
  <c r="H34" i="2"/>
  <c r="H35" i="2"/>
  <c r="K60" i="4"/>
  <c r="I60" i="4"/>
  <c r="H28" i="2"/>
  <c r="Y51" i="31" l="1"/>
  <c r="M50" i="31"/>
  <c r="K51" i="31" s="1"/>
  <c r="L50" i="31"/>
  <c r="P49" i="31"/>
  <c r="U130" i="26" s="1"/>
  <c r="E118" i="26" s="1"/>
  <c r="V48" i="31"/>
  <c r="V129" i="26" s="1"/>
  <c r="D117" i="26" s="1"/>
  <c r="R49" i="31"/>
  <c r="S49" i="31" s="1"/>
  <c r="Q50" i="31" s="1"/>
  <c r="F48" i="31"/>
  <c r="D49" i="31" s="1"/>
  <c r="E49" i="31" s="1"/>
  <c r="AF49" i="31"/>
  <c r="AD50" i="31" s="1"/>
  <c r="AE49" i="31"/>
  <c r="D63" i="26"/>
  <c r="L63" i="26"/>
  <c r="J63" i="26"/>
  <c r="E63" i="26"/>
  <c r="M63" i="26"/>
  <c r="F63" i="26"/>
  <c r="N63" i="26"/>
  <c r="G63" i="26"/>
  <c r="K63" i="26"/>
  <c r="C63" i="26"/>
  <c r="H63" i="26"/>
  <c r="I63" i="26"/>
  <c r="C71" i="4"/>
  <c r="D63" i="4" s="1"/>
  <c r="C26" i="30"/>
  <c r="E9" i="30"/>
  <c r="C42" i="30"/>
  <c r="C43" i="30"/>
  <c r="C44" i="30"/>
  <c r="C48" i="30"/>
  <c r="C56" i="30"/>
  <c r="C63" i="30"/>
  <c r="C59" i="30"/>
  <c r="C55" i="30"/>
  <c r="C51" i="30"/>
  <c r="C45" i="30"/>
  <c r="C41" i="30"/>
  <c r="C37" i="30"/>
  <c r="C31" i="30"/>
  <c r="C27" i="30"/>
  <c r="C23" i="30"/>
  <c r="C17" i="30"/>
  <c r="C13" i="30"/>
  <c r="C9" i="30"/>
  <c r="C58" i="30"/>
  <c r="C54" i="30"/>
  <c r="C50" i="30"/>
  <c r="C18" i="30"/>
  <c r="C19" i="30"/>
  <c r="C20" i="30"/>
  <c r="C28" i="30"/>
  <c r="C29" i="30"/>
  <c r="C30" i="30"/>
  <c r="C38" i="30"/>
  <c r="C39" i="30"/>
  <c r="C40" i="30"/>
  <c r="C53" i="30"/>
  <c r="C35" i="30"/>
  <c r="C36" i="30"/>
  <c r="C52" i="30"/>
  <c r="C64" i="30"/>
  <c r="C32" i="30"/>
  <c r="C33" i="30"/>
  <c r="E5" i="30"/>
  <c r="M60" i="4" s="1"/>
  <c r="C14" i="30"/>
  <c r="C15" i="30"/>
  <c r="C16" i="30"/>
  <c r="C24" i="30"/>
  <c r="C25" i="30"/>
  <c r="C10" i="30"/>
  <c r="C11" i="30"/>
  <c r="C12" i="30"/>
  <c r="C22" i="30"/>
  <c r="C46" i="30"/>
  <c r="C49" i="30"/>
  <c r="C57" i="30"/>
  <c r="B48" i="4"/>
  <c r="D53" i="4" l="1"/>
  <c r="D71" i="4"/>
  <c r="V49" i="31"/>
  <c r="V130" i="26" s="1"/>
  <c r="E117" i="26" s="1"/>
  <c r="W52" i="31"/>
  <c r="AB51" i="31"/>
  <c r="H114" i="26" s="1"/>
  <c r="L51" i="31"/>
  <c r="M51" i="31" s="1"/>
  <c r="K52" i="31" s="1"/>
  <c r="P50" i="31"/>
  <c r="U131" i="26" s="1"/>
  <c r="F118" i="26" s="1"/>
  <c r="R50" i="31"/>
  <c r="S50" i="31" s="1"/>
  <c r="AI49" i="31"/>
  <c r="W130" i="26" s="1"/>
  <c r="I48" i="31"/>
  <c r="T129" i="26" s="1"/>
  <c r="X129" i="26" s="1"/>
  <c r="D116" i="26" s="1"/>
  <c r="F49" i="31"/>
  <c r="D50" i="31" s="1"/>
  <c r="E50" i="31" s="1"/>
  <c r="AF50" i="31"/>
  <c r="AD51" i="31" s="1"/>
  <c r="AE50" i="31"/>
  <c r="F113" i="26"/>
  <c r="J113" i="26"/>
  <c r="N113" i="26"/>
  <c r="G113" i="26"/>
  <c r="K113" i="26"/>
  <c r="D113" i="26"/>
  <c r="H113" i="26"/>
  <c r="L113" i="26"/>
  <c r="E113" i="26"/>
  <c r="I113" i="26"/>
  <c r="M113" i="26"/>
  <c r="C47" i="30"/>
  <c r="G43" i="4" s="1"/>
  <c r="C60" i="30"/>
  <c r="C34" i="30"/>
  <c r="F43" i="4" s="1"/>
  <c r="C21" i="30"/>
  <c r="E43" i="4" s="1"/>
  <c r="D9" i="30"/>
  <c r="P35" i="26"/>
  <c r="Q35" i="26" s="1"/>
  <c r="X52" i="31" l="1"/>
  <c r="L52" i="31"/>
  <c r="M52" i="31"/>
  <c r="K53" i="31" s="1"/>
  <c r="P51" i="31"/>
  <c r="U132" i="26" s="1"/>
  <c r="G118" i="26" s="1"/>
  <c r="Q51" i="31"/>
  <c r="V50" i="31"/>
  <c r="V131" i="26" s="1"/>
  <c r="F117" i="26" s="1"/>
  <c r="AE51" i="31"/>
  <c r="AG58" i="31" s="1"/>
  <c r="AI50" i="31"/>
  <c r="W131" i="26" s="1"/>
  <c r="I49" i="31"/>
  <c r="T130" i="26" s="1"/>
  <c r="X130" i="26" s="1"/>
  <c r="E116" i="26" s="1"/>
  <c r="F50" i="31"/>
  <c r="D51" i="31" s="1"/>
  <c r="E51" i="31" s="1"/>
  <c r="F9" i="30"/>
  <c r="B10" i="30" s="1"/>
  <c r="Y52" i="31" l="1"/>
  <c r="L53" i="31"/>
  <c r="M53" i="31" s="1"/>
  <c r="K54" i="31" s="1"/>
  <c r="L54" i="31" s="1"/>
  <c r="P52" i="31"/>
  <c r="U133" i="26" s="1"/>
  <c r="H118" i="26" s="1"/>
  <c r="R51" i="31"/>
  <c r="S51" i="31" s="1"/>
  <c r="Q52" i="31" s="1"/>
  <c r="AF51" i="31"/>
  <c r="AH58" i="31" s="1"/>
  <c r="AF30" i="31" s="1"/>
  <c r="E47" i="4" s="1"/>
  <c r="AE30" i="31"/>
  <c r="F51" i="31"/>
  <c r="D52" i="31" s="1"/>
  <c r="E52" i="31" s="1"/>
  <c r="I50" i="31"/>
  <c r="T131" i="26" s="1"/>
  <c r="X131" i="26" s="1"/>
  <c r="F116" i="26" s="1"/>
  <c r="E10" i="30"/>
  <c r="H80" i="7"/>
  <c r="W53" i="31" l="1"/>
  <c r="AB52" i="31"/>
  <c r="I114" i="26" s="1"/>
  <c r="P53" i="31"/>
  <c r="U134" i="26" s="1"/>
  <c r="I118" i="26" s="1"/>
  <c r="M54" i="31"/>
  <c r="K55" i="31" s="1"/>
  <c r="S52" i="31"/>
  <c r="Q53" i="31" s="1"/>
  <c r="R52" i="31"/>
  <c r="V51" i="31"/>
  <c r="V132" i="26" s="1"/>
  <c r="G117" i="26" s="1"/>
  <c r="AI51" i="31"/>
  <c r="W132" i="26" s="1"/>
  <c r="I51" i="31"/>
  <c r="T132" i="26" s="1"/>
  <c r="F52" i="31"/>
  <c r="D53" i="31" s="1"/>
  <c r="E53" i="31" s="1"/>
  <c r="I80" i="7"/>
  <c r="J80" i="7" s="1"/>
  <c r="D10" i="30"/>
  <c r="B84" i="26"/>
  <c r="X53" i="31" l="1"/>
  <c r="Y53" i="31" s="1"/>
  <c r="W54" i="31" s="1"/>
  <c r="V52" i="31"/>
  <c r="V133" i="26" s="1"/>
  <c r="H117" i="26" s="1"/>
  <c r="X132" i="26"/>
  <c r="G116" i="26" s="1"/>
  <c r="L55" i="31"/>
  <c r="P54" i="31"/>
  <c r="U135" i="26" s="1"/>
  <c r="J118" i="26" s="1"/>
  <c r="S53" i="31"/>
  <c r="Q54" i="31" s="1"/>
  <c r="R53" i="31"/>
  <c r="F53" i="31"/>
  <c r="D54" i="31" s="1"/>
  <c r="E54" i="31" s="1"/>
  <c r="I52" i="31"/>
  <c r="T133" i="26" s="1"/>
  <c r="X133" i="26" s="1"/>
  <c r="H116" i="26" s="1"/>
  <c r="F10" i="30"/>
  <c r="B11" i="30" s="1"/>
  <c r="B30" i="26"/>
  <c r="B110" i="26"/>
  <c r="P98" i="26"/>
  <c r="Q98" i="26" s="1"/>
  <c r="B98" i="26"/>
  <c r="J18" i="4"/>
  <c r="K18" i="4"/>
  <c r="L18" i="4"/>
  <c r="P92" i="26"/>
  <c r="Q92" i="26" s="1"/>
  <c r="P96" i="26"/>
  <c r="Q96" i="26" s="1"/>
  <c r="P94" i="26"/>
  <c r="Q94" i="26" s="1"/>
  <c r="P97" i="26"/>
  <c r="Q97" i="26" s="1"/>
  <c r="P99" i="26"/>
  <c r="Q99" i="26" s="1"/>
  <c r="B100" i="26"/>
  <c r="B101" i="26"/>
  <c r="B102" i="26"/>
  <c r="B103" i="26"/>
  <c r="B104" i="26"/>
  <c r="B105" i="26"/>
  <c r="B106" i="26"/>
  <c r="B107" i="26"/>
  <c r="B108" i="26"/>
  <c r="B109" i="26"/>
  <c r="B99" i="26"/>
  <c r="C91" i="26"/>
  <c r="B91" i="26"/>
  <c r="B92" i="26"/>
  <c r="B93" i="26"/>
  <c r="B94" i="26"/>
  <c r="B96" i="26"/>
  <c r="B97" i="26"/>
  <c r="C89" i="26"/>
  <c r="C90" i="26"/>
  <c r="P90" i="26" s="1"/>
  <c r="Q90" i="26" s="1"/>
  <c r="B88" i="26"/>
  <c r="B89" i="26"/>
  <c r="B90" i="26"/>
  <c r="B87" i="26"/>
  <c r="B86" i="26"/>
  <c r="B85" i="26"/>
  <c r="P91" i="26" l="1"/>
  <c r="Q91" i="26" s="1"/>
  <c r="P89" i="26"/>
  <c r="Q89" i="26" s="1"/>
  <c r="C143" i="26"/>
  <c r="X54" i="31"/>
  <c r="Y54" i="31" s="1"/>
  <c r="W55" i="31" s="1"/>
  <c r="AB53" i="31"/>
  <c r="J114" i="26" s="1"/>
  <c r="V53" i="31"/>
  <c r="V134" i="26" s="1"/>
  <c r="I117" i="26" s="1"/>
  <c r="P93" i="26"/>
  <c r="Q93" i="26" s="1"/>
  <c r="M55" i="31"/>
  <c r="K56" i="31" s="1"/>
  <c r="R54" i="31"/>
  <c r="S54" i="31" s="1"/>
  <c r="Q55" i="31" s="1"/>
  <c r="I53" i="31"/>
  <c r="T134" i="26" s="1"/>
  <c r="X134" i="26" s="1"/>
  <c r="I116" i="26" s="1"/>
  <c r="F54" i="31"/>
  <c r="D55" i="31" s="1"/>
  <c r="E55" i="31" s="1"/>
  <c r="E11" i="30"/>
  <c r="P108" i="26"/>
  <c r="Q108" i="26" s="1"/>
  <c r="P109" i="26"/>
  <c r="Q109" i="26" s="1"/>
  <c r="P31" i="26"/>
  <c r="Q31" i="26" s="1"/>
  <c r="P32" i="26"/>
  <c r="Q32" i="26" s="1"/>
  <c r="P33" i="26"/>
  <c r="Q33" i="26" s="1"/>
  <c r="P34" i="26"/>
  <c r="Q34" i="26" s="1"/>
  <c r="P36" i="26"/>
  <c r="Q36" i="26" s="1"/>
  <c r="P37" i="26"/>
  <c r="Q37" i="26" s="1"/>
  <c r="P38" i="26"/>
  <c r="Q38" i="26" s="1"/>
  <c r="P61" i="26"/>
  <c r="Q61" i="26" s="1"/>
  <c r="P62" i="26"/>
  <c r="Q62" i="26" s="1"/>
  <c r="P65" i="26"/>
  <c r="Q65" i="26" s="1"/>
  <c r="P66" i="26"/>
  <c r="Q66" i="26" s="1"/>
  <c r="E3" i="9"/>
  <c r="X55" i="31" l="1"/>
  <c r="AB54" i="31"/>
  <c r="K114" i="26" s="1"/>
  <c r="V54" i="31"/>
  <c r="V135" i="26" s="1"/>
  <c r="J117" i="26" s="1"/>
  <c r="P55" i="31"/>
  <c r="U136" i="26" s="1"/>
  <c r="K118" i="26" s="1"/>
  <c r="L56" i="31"/>
  <c r="R55" i="31"/>
  <c r="S55" i="31" s="1"/>
  <c r="Q56" i="31" s="1"/>
  <c r="I54" i="31"/>
  <c r="T135" i="26" s="1"/>
  <c r="X135" i="26" s="1"/>
  <c r="J116" i="26" s="1"/>
  <c r="F55" i="31"/>
  <c r="D56" i="31" s="1"/>
  <c r="E56" i="31" s="1"/>
  <c r="D11" i="30"/>
  <c r="B43" i="25"/>
  <c r="B72" i="25"/>
  <c r="E18" i="9"/>
  <c r="C3" i="9"/>
  <c r="H77" i="7"/>
  <c r="J77" i="7"/>
  <c r="I77" i="7"/>
  <c r="D3" i="9"/>
  <c r="C18" i="9"/>
  <c r="D18" i="9"/>
  <c r="Y55" i="31" l="1"/>
  <c r="V55" i="31"/>
  <c r="V136" i="26" s="1"/>
  <c r="K117" i="26" s="1"/>
  <c r="M56" i="31"/>
  <c r="K57" i="31" s="1"/>
  <c r="R56" i="31"/>
  <c r="S56" i="31" s="1"/>
  <c r="Q57" i="31" s="1"/>
  <c r="F56" i="31"/>
  <c r="D57" i="31" s="1"/>
  <c r="E57" i="31" s="1"/>
  <c r="I55" i="31"/>
  <c r="T136" i="26" s="1"/>
  <c r="X136" i="26" s="1"/>
  <c r="K116" i="26" s="1"/>
  <c r="F11" i="30"/>
  <c r="B12" i="30" s="1"/>
  <c r="W56" i="31" l="1"/>
  <c r="AB55" i="31"/>
  <c r="L114" i="26" s="1"/>
  <c r="V56" i="31"/>
  <c r="V137" i="26" s="1"/>
  <c r="L117" i="26" s="1"/>
  <c r="L57" i="31"/>
  <c r="M57" i="31" s="1"/>
  <c r="K58" i="31" s="1"/>
  <c r="P56" i="31"/>
  <c r="U137" i="26" s="1"/>
  <c r="L118" i="26" s="1"/>
  <c r="R57" i="31"/>
  <c r="S57" i="31" s="1"/>
  <c r="Q58" i="31" s="1"/>
  <c r="F57" i="31"/>
  <c r="D58" i="31" s="1"/>
  <c r="E58" i="31" s="1"/>
  <c r="I56" i="31"/>
  <c r="T137" i="26" s="1"/>
  <c r="X137" i="26" s="1"/>
  <c r="L116" i="26" s="1"/>
  <c r="E12" i="30"/>
  <c r="B52" i="27"/>
  <c r="E52" i="27" s="1"/>
  <c r="B53" i="27"/>
  <c r="E53" i="27" s="1"/>
  <c r="B51" i="27"/>
  <c r="E51" i="27" s="1"/>
  <c r="B50" i="27"/>
  <c r="E50" i="27" s="1"/>
  <c r="B46" i="27"/>
  <c r="E46" i="27" s="1"/>
  <c r="B45" i="27"/>
  <c r="E45" i="27" s="1"/>
  <c r="B44" i="27"/>
  <c r="E44" i="27" s="1"/>
  <c r="B43" i="27"/>
  <c r="E43" i="27" s="1"/>
  <c r="B39" i="27"/>
  <c r="E39" i="27" s="1"/>
  <c r="B38" i="27"/>
  <c r="E38" i="27" s="1"/>
  <c r="B37" i="27"/>
  <c r="E37" i="27" s="1"/>
  <c r="B36" i="27"/>
  <c r="E36" i="27" s="1"/>
  <c r="X56" i="31" l="1"/>
  <c r="V57" i="31"/>
  <c r="V138" i="26" s="1"/>
  <c r="M117" i="26" s="1"/>
  <c r="L58" i="31"/>
  <c r="P57" i="31"/>
  <c r="U138" i="26" s="1"/>
  <c r="M118" i="26" s="1"/>
  <c r="S58" i="31"/>
  <c r="U58" i="31" s="1"/>
  <c r="S30" i="31" s="1"/>
  <c r="E48" i="4" s="1"/>
  <c r="R58" i="31"/>
  <c r="G58" i="31"/>
  <c r="E30" i="31" s="1"/>
  <c r="I57" i="31"/>
  <c r="T138" i="26" s="1"/>
  <c r="X138" i="26" s="1"/>
  <c r="M116" i="26" s="1"/>
  <c r="F58" i="31"/>
  <c r="I58" i="31" s="1"/>
  <c r="T139" i="26" s="1"/>
  <c r="X139" i="26" s="1"/>
  <c r="N116" i="26" s="1"/>
  <c r="D12" i="30"/>
  <c r="Y56" i="31" l="1"/>
  <c r="N58" i="31"/>
  <c r="L30" i="31" s="1"/>
  <c r="M58" i="31"/>
  <c r="V58" i="31"/>
  <c r="V139" i="26" s="1"/>
  <c r="N117" i="26" s="1"/>
  <c r="T58" i="31"/>
  <c r="Q59" i="31"/>
  <c r="H58" i="31"/>
  <c r="F30" i="31" s="1"/>
  <c r="E46" i="4" s="1"/>
  <c r="D59" i="31"/>
  <c r="F12" i="30"/>
  <c r="B13" i="30" s="1"/>
  <c r="E32" i="27"/>
  <c r="E31" i="27"/>
  <c r="E30" i="27"/>
  <c r="E29" i="27"/>
  <c r="J4" i="4"/>
  <c r="K4" i="4"/>
  <c r="L4" i="4"/>
  <c r="J5" i="4"/>
  <c r="K5" i="4"/>
  <c r="L5" i="4"/>
  <c r="J6" i="4"/>
  <c r="K6" i="4"/>
  <c r="L6" i="4"/>
  <c r="J7" i="4"/>
  <c r="K7" i="4"/>
  <c r="L7" i="4"/>
  <c r="J8" i="4"/>
  <c r="K8" i="4"/>
  <c r="L8" i="4"/>
  <c r="J9" i="4"/>
  <c r="K9" i="4"/>
  <c r="L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6" i="4"/>
  <c r="K16" i="4"/>
  <c r="L16" i="4"/>
  <c r="C5" i="29"/>
  <c r="C4" i="29"/>
  <c r="E4" i="29" s="1"/>
  <c r="B9" i="29"/>
  <c r="D24" i="2"/>
  <c r="D23" i="2"/>
  <c r="I66" i="4"/>
  <c r="H64" i="6"/>
  <c r="H62" i="6" s="1"/>
  <c r="I62" i="6" s="1"/>
  <c r="J64" i="6"/>
  <c r="J62" i="6" s="1"/>
  <c r="K62" i="6" s="1"/>
  <c r="F64" i="6"/>
  <c r="F62" i="6" s="1"/>
  <c r="G62" i="6" s="1"/>
  <c r="P105" i="26"/>
  <c r="Q105" i="26" s="1"/>
  <c r="P73" i="26"/>
  <c r="C82" i="26"/>
  <c r="B83" i="25"/>
  <c r="B80" i="25"/>
  <c r="B77" i="25"/>
  <c r="B74" i="25"/>
  <c r="B25" i="25"/>
  <c r="B22" i="25"/>
  <c r="B19" i="25"/>
  <c r="B16" i="25"/>
  <c r="F15" i="6"/>
  <c r="C5" i="9" s="1"/>
  <c r="B7" i="6"/>
  <c r="B8" i="6"/>
  <c r="B9" i="6"/>
  <c r="D37" i="2"/>
  <c r="D29" i="2"/>
  <c r="D27" i="2"/>
  <c r="C3" i="13"/>
  <c r="B9" i="13" s="1"/>
  <c r="C4" i="13"/>
  <c r="E4" i="13" s="1"/>
  <c r="C5" i="13"/>
  <c r="C3" i="11"/>
  <c r="B9" i="11" s="1"/>
  <c r="C4" i="11"/>
  <c r="E4" i="11" s="1"/>
  <c r="C5" i="11"/>
  <c r="C3" i="10"/>
  <c r="C4" i="10"/>
  <c r="E4" i="10" s="1"/>
  <c r="C5" i="10"/>
  <c r="C23" i="9"/>
  <c r="D23" i="9"/>
  <c r="E23" i="9"/>
  <c r="H6" i="7"/>
  <c r="H8" i="7" s="1"/>
  <c r="I6" i="7"/>
  <c r="I8" i="7" s="1"/>
  <c r="J6" i="7"/>
  <c r="J8" i="7" s="1"/>
  <c r="H14" i="7"/>
  <c r="H16" i="7" s="1"/>
  <c r="I14" i="7"/>
  <c r="I16" i="7" s="1"/>
  <c r="J14" i="7"/>
  <c r="J16" i="7" s="1"/>
  <c r="J18" i="7" s="1"/>
  <c r="J81" i="7"/>
  <c r="G36" i="4" s="1"/>
  <c r="C3" i="26"/>
  <c r="C126" i="26" s="1"/>
  <c r="D3" i="26"/>
  <c r="D126" i="26" s="1"/>
  <c r="E3" i="26"/>
  <c r="E126" i="26" s="1"/>
  <c r="F3" i="26"/>
  <c r="F126" i="26" s="1"/>
  <c r="G3" i="26"/>
  <c r="G126" i="26" s="1"/>
  <c r="D82" i="26"/>
  <c r="E82" i="26"/>
  <c r="F82" i="26"/>
  <c r="G82" i="26"/>
  <c r="H82" i="26"/>
  <c r="I82" i="26"/>
  <c r="J82" i="26"/>
  <c r="K82" i="26"/>
  <c r="L82" i="26"/>
  <c r="M82" i="26"/>
  <c r="N82" i="26"/>
  <c r="P84" i="26"/>
  <c r="Q84" i="26" s="1"/>
  <c r="P85" i="26"/>
  <c r="Q85" i="26" s="1"/>
  <c r="P86" i="26"/>
  <c r="Q86" i="26" s="1"/>
  <c r="P87" i="26"/>
  <c r="Q87" i="26" s="1"/>
  <c r="P88" i="26"/>
  <c r="Q88" i="26" s="1"/>
  <c r="P100" i="26"/>
  <c r="Q100" i="26" s="1"/>
  <c r="P101" i="26"/>
  <c r="Q101" i="26" s="1"/>
  <c r="P102" i="26"/>
  <c r="Q102" i="26" s="1"/>
  <c r="P103" i="26"/>
  <c r="Q103" i="26" s="1"/>
  <c r="P104" i="26"/>
  <c r="Q104" i="26" s="1"/>
  <c r="P106" i="26"/>
  <c r="Q106" i="26" s="1"/>
  <c r="P107" i="26"/>
  <c r="Q107" i="26" s="1"/>
  <c r="C110" i="26"/>
  <c r="C119" i="26" s="1"/>
  <c r="C139" i="26"/>
  <c r="D139" i="26"/>
  <c r="E139" i="26"/>
  <c r="F139" i="26"/>
  <c r="G139" i="26"/>
  <c r="H139" i="26"/>
  <c r="I139" i="26"/>
  <c r="J139" i="26"/>
  <c r="K139" i="26"/>
  <c r="L139" i="26"/>
  <c r="M139" i="26"/>
  <c r="N139" i="26"/>
  <c r="S2" i="6"/>
  <c r="T2" i="6"/>
  <c r="U2" i="6"/>
  <c r="H15" i="6"/>
  <c r="J15" i="6"/>
  <c r="F29" i="6"/>
  <c r="O17" i="25"/>
  <c r="C6" i="26"/>
  <c r="D18" i="25"/>
  <c r="E18" i="25"/>
  <c r="F18" i="25"/>
  <c r="F6" i="26" s="1"/>
  <c r="G18" i="25"/>
  <c r="H18" i="25"/>
  <c r="H6" i="26" s="1"/>
  <c r="I18" i="25"/>
  <c r="J18" i="25"/>
  <c r="J6" i="26" s="1"/>
  <c r="K18" i="25"/>
  <c r="K6" i="26" s="1"/>
  <c r="L18" i="25"/>
  <c r="M18" i="25"/>
  <c r="M6" i="26" s="1"/>
  <c r="N18" i="25"/>
  <c r="N6" i="26" s="1"/>
  <c r="O20" i="25"/>
  <c r="C21" i="25"/>
  <c r="C7" i="26" s="1"/>
  <c r="D21" i="25"/>
  <c r="D7" i="26" s="1"/>
  <c r="E21" i="25"/>
  <c r="E7" i="26" s="1"/>
  <c r="F21" i="25"/>
  <c r="F7" i="26" s="1"/>
  <c r="F131" i="26" s="1"/>
  <c r="G21" i="25"/>
  <c r="H21" i="25"/>
  <c r="I21" i="25"/>
  <c r="I7" i="26" s="1"/>
  <c r="I131" i="26" s="1"/>
  <c r="J21" i="25"/>
  <c r="K21" i="25"/>
  <c r="L21" i="25"/>
  <c r="M21" i="25"/>
  <c r="M7" i="26" s="1"/>
  <c r="M131" i="26" s="1"/>
  <c r="N21" i="25"/>
  <c r="N7" i="26" s="1"/>
  <c r="N131" i="26" s="1"/>
  <c r="O23" i="25"/>
  <c r="C24" i="25"/>
  <c r="C8" i="26" s="1"/>
  <c r="D24" i="25"/>
  <c r="D8" i="26" s="1"/>
  <c r="E24" i="25"/>
  <c r="E8" i="26" s="1"/>
  <c r="F24" i="25"/>
  <c r="F8" i="26" s="1"/>
  <c r="G24" i="25"/>
  <c r="G8" i="26" s="1"/>
  <c r="H24" i="25"/>
  <c r="H8" i="26" s="1"/>
  <c r="I24" i="25"/>
  <c r="I8" i="26" s="1"/>
  <c r="J24" i="25"/>
  <c r="J8" i="26" s="1"/>
  <c r="K24" i="25"/>
  <c r="K8" i="26" s="1"/>
  <c r="L24" i="25"/>
  <c r="L8" i="26" s="1"/>
  <c r="M24" i="25"/>
  <c r="M8" i="26" s="1"/>
  <c r="N24" i="25"/>
  <c r="N8" i="26" s="1"/>
  <c r="O26" i="25"/>
  <c r="C27" i="25"/>
  <c r="C9" i="26" s="1"/>
  <c r="D9" i="26"/>
  <c r="E27" i="25"/>
  <c r="E9" i="26" s="1"/>
  <c r="F27" i="25"/>
  <c r="F9" i="26" s="1"/>
  <c r="G27" i="25"/>
  <c r="G9" i="26" s="1"/>
  <c r="H27" i="25"/>
  <c r="H9" i="26" s="1"/>
  <c r="I27" i="25"/>
  <c r="I9" i="26" s="1"/>
  <c r="J27" i="25"/>
  <c r="J9" i="26" s="1"/>
  <c r="K27" i="25"/>
  <c r="K9" i="26" s="1"/>
  <c r="L27" i="25"/>
  <c r="L9" i="26" s="1"/>
  <c r="M27" i="25"/>
  <c r="M9" i="26" s="1"/>
  <c r="N27" i="25"/>
  <c r="N9" i="26" s="1"/>
  <c r="O75" i="25"/>
  <c r="C76" i="25"/>
  <c r="D76" i="25"/>
  <c r="E76" i="25"/>
  <c r="F76" i="25"/>
  <c r="G76" i="25"/>
  <c r="H76" i="25"/>
  <c r="I76" i="25"/>
  <c r="J76" i="25"/>
  <c r="K76" i="25"/>
  <c r="L76" i="25"/>
  <c r="M76" i="25"/>
  <c r="N76" i="25"/>
  <c r="O78" i="25"/>
  <c r="C79" i="25"/>
  <c r="D79" i="25"/>
  <c r="E79" i="25"/>
  <c r="F79" i="25"/>
  <c r="G79" i="25"/>
  <c r="H79" i="25"/>
  <c r="I79" i="25"/>
  <c r="J79" i="25"/>
  <c r="K79" i="25"/>
  <c r="L79" i="25"/>
  <c r="M79" i="25"/>
  <c r="N79" i="25"/>
  <c r="O81" i="25"/>
  <c r="C82" i="25"/>
  <c r="D82" i="25"/>
  <c r="E82" i="25"/>
  <c r="F82" i="25"/>
  <c r="G82" i="25"/>
  <c r="H82" i="25"/>
  <c r="I82" i="25"/>
  <c r="J82" i="25"/>
  <c r="K82" i="25"/>
  <c r="L82" i="25"/>
  <c r="M82" i="25"/>
  <c r="N82" i="25"/>
  <c r="O84" i="25"/>
  <c r="C85" i="25"/>
  <c r="D85" i="25"/>
  <c r="E85" i="25"/>
  <c r="F85" i="25"/>
  <c r="G85" i="25"/>
  <c r="H85" i="25"/>
  <c r="I85" i="25"/>
  <c r="J85" i="25"/>
  <c r="K85" i="25"/>
  <c r="L85" i="25"/>
  <c r="M85" i="25"/>
  <c r="N85" i="25"/>
  <c r="J17" i="4"/>
  <c r="K17" i="4"/>
  <c r="L17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1" i="4"/>
  <c r="K31" i="4"/>
  <c r="L31" i="4"/>
  <c r="J30" i="4"/>
  <c r="K30" i="4"/>
  <c r="L30" i="4"/>
  <c r="E38" i="4"/>
  <c r="B44" i="4"/>
  <c r="B49" i="4"/>
  <c r="I59" i="4"/>
  <c r="I61" i="4"/>
  <c r="I64" i="4"/>
  <c r="I65" i="4"/>
  <c r="M65" i="4"/>
  <c r="I67" i="4"/>
  <c r="E24" i="2"/>
  <c r="E25" i="2"/>
  <c r="H27" i="2"/>
  <c r="H29" i="2"/>
  <c r="H32" i="2"/>
  <c r="D33" i="2"/>
  <c r="H33" i="2"/>
  <c r="E37" i="2"/>
  <c r="C14" i="26" l="1"/>
  <c r="M14" i="26"/>
  <c r="M132" i="26" s="1"/>
  <c r="N14" i="26"/>
  <c r="F14" i="26"/>
  <c r="F132" i="26" s="1"/>
  <c r="W57" i="31"/>
  <c r="AB56" i="31"/>
  <c r="M114" i="26" s="1"/>
  <c r="C120" i="26"/>
  <c r="O58" i="31"/>
  <c r="M30" i="31" s="1"/>
  <c r="K59" i="31"/>
  <c r="P58" i="31"/>
  <c r="U139" i="26" s="1"/>
  <c r="N118" i="26" s="1"/>
  <c r="R30" i="31"/>
  <c r="F76" i="6"/>
  <c r="F75" i="6" s="1"/>
  <c r="R59" i="31"/>
  <c r="S59" i="31" s="1"/>
  <c r="Q60" i="31" s="1"/>
  <c r="E59" i="31"/>
  <c r="B6" i="26"/>
  <c r="B16" i="6"/>
  <c r="B20" i="26" s="1"/>
  <c r="B9" i="26"/>
  <c r="B19" i="6"/>
  <c r="B23" i="26" s="1"/>
  <c r="B8" i="26"/>
  <c r="B18" i="6"/>
  <c r="B22" i="26" s="1"/>
  <c r="B7" i="26"/>
  <c r="B17" i="6"/>
  <c r="B21" i="26" s="1"/>
  <c r="O18" i="25"/>
  <c r="E38" i="2"/>
  <c r="H3" i="26"/>
  <c r="H126" i="26" s="1"/>
  <c r="E5" i="10"/>
  <c r="M59" i="4" s="1"/>
  <c r="F69" i="4"/>
  <c r="F38" i="4"/>
  <c r="G69" i="4"/>
  <c r="G38" i="4"/>
  <c r="E13" i="30"/>
  <c r="D13" i="30" s="1"/>
  <c r="O24" i="25"/>
  <c r="F8" i="6" s="1"/>
  <c r="C131" i="26"/>
  <c r="C69" i="13"/>
  <c r="C26" i="11"/>
  <c r="P110" i="26"/>
  <c r="Q110" i="26" s="1"/>
  <c r="C74" i="13"/>
  <c r="K32" i="4"/>
  <c r="H79" i="6" s="1"/>
  <c r="H78" i="6" s="1"/>
  <c r="I78" i="6" s="1"/>
  <c r="I6" i="26"/>
  <c r="I14" i="26" s="1"/>
  <c r="E6" i="26"/>
  <c r="E14" i="26" s="1"/>
  <c r="L6" i="26"/>
  <c r="G6" i="26"/>
  <c r="D6" i="26"/>
  <c r="D14" i="26" s="1"/>
  <c r="L7" i="26"/>
  <c r="L131" i="26" s="1"/>
  <c r="K7" i="26"/>
  <c r="K131" i="26" s="1"/>
  <c r="G7" i="26"/>
  <c r="G131" i="26" s="1"/>
  <c r="J7" i="26"/>
  <c r="J131" i="26" s="1"/>
  <c r="H7" i="26"/>
  <c r="H14" i="26" s="1"/>
  <c r="O76" i="25"/>
  <c r="C30" i="11"/>
  <c r="C31" i="11"/>
  <c r="C63" i="11"/>
  <c r="C91" i="13"/>
  <c r="C33" i="13"/>
  <c r="C33" i="10"/>
  <c r="C10" i="11"/>
  <c r="C83" i="13"/>
  <c r="C30" i="29"/>
  <c r="E5" i="11"/>
  <c r="M61" i="4" s="1"/>
  <c r="C86" i="13"/>
  <c r="C18" i="11"/>
  <c r="C24" i="13"/>
  <c r="C13" i="13"/>
  <c r="C33" i="11"/>
  <c r="C30" i="13"/>
  <c r="C98" i="13"/>
  <c r="C31" i="13"/>
  <c r="C54" i="13"/>
  <c r="C58" i="13"/>
  <c r="C67" i="13"/>
  <c r="C26" i="13"/>
  <c r="C52" i="13"/>
  <c r="C77" i="13"/>
  <c r="C90" i="13"/>
  <c r="C49" i="13"/>
  <c r="C96" i="13"/>
  <c r="C19" i="13"/>
  <c r="C68" i="13"/>
  <c r="C99" i="13"/>
  <c r="C17" i="13"/>
  <c r="C23" i="13"/>
  <c r="C95" i="13"/>
  <c r="C72" i="13"/>
  <c r="C80" i="13"/>
  <c r="C66" i="13"/>
  <c r="C42" i="13"/>
  <c r="C55" i="13"/>
  <c r="C84" i="13"/>
  <c r="C28" i="13"/>
  <c r="C35" i="13"/>
  <c r="C100" i="13"/>
  <c r="C40" i="13"/>
  <c r="C32" i="13"/>
  <c r="C51" i="13"/>
  <c r="C22" i="13"/>
  <c r="C45" i="13"/>
  <c r="C16" i="13"/>
  <c r="C20" i="13"/>
  <c r="C63" i="13"/>
  <c r="C81" i="13"/>
  <c r="C73" i="13"/>
  <c r="C64" i="13"/>
  <c r="C44" i="13"/>
  <c r="C39" i="13"/>
  <c r="C65" i="13"/>
  <c r="C29" i="13"/>
  <c r="C27" i="13"/>
  <c r="C41" i="13"/>
  <c r="C43" i="13"/>
  <c r="C11" i="13"/>
  <c r="C82" i="13"/>
  <c r="C56" i="13"/>
  <c r="C59" i="13"/>
  <c r="C12" i="13"/>
  <c r="C10" i="13"/>
  <c r="C87" i="13"/>
  <c r="C15" i="13"/>
  <c r="C50" i="13"/>
  <c r="C79" i="13"/>
  <c r="C93" i="13"/>
  <c r="C89" i="13"/>
  <c r="C14" i="13"/>
  <c r="C18" i="13"/>
  <c r="C78" i="13"/>
  <c r="C9" i="13"/>
  <c r="C58" i="29"/>
  <c r="C39" i="29"/>
  <c r="C55" i="29"/>
  <c r="C43" i="11"/>
  <c r="C48" i="11"/>
  <c r="C52" i="11"/>
  <c r="C11" i="11"/>
  <c r="C25" i="13"/>
  <c r="C48" i="13"/>
  <c r="C76" i="13"/>
  <c r="C94" i="13"/>
  <c r="C92" i="13"/>
  <c r="C71" i="13"/>
  <c r="C59" i="29"/>
  <c r="C53" i="11"/>
  <c r="C46" i="11"/>
  <c r="C45" i="11"/>
  <c r="C27" i="11"/>
  <c r="C38" i="11"/>
  <c r="C22" i="11"/>
  <c r="C51" i="11"/>
  <c r="C14" i="11"/>
  <c r="C13" i="11"/>
  <c r="C58" i="11"/>
  <c r="C15" i="11"/>
  <c r="C28" i="11"/>
  <c r="C54" i="11"/>
  <c r="C56" i="11"/>
  <c r="C19" i="11"/>
  <c r="C23" i="11"/>
  <c r="C44" i="11"/>
  <c r="C57" i="11"/>
  <c r="C20" i="11"/>
  <c r="C17" i="11"/>
  <c r="C42" i="11"/>
  <c r="C12" i="11"/>
  <c r="C32" i="11"/>
  <c r="C59" i="11"/>
  <c r="C39" i="11"/>
  <c r="C64" i="11"/>
  <c r="C35" i="11"/>
  <c r="C25" i="11"/>
  <c r="C29" i="11"/>
  <c r="C55" i="11"/>
  <c r="C50" i="11"/>
  <c r="C37" i="11"/>
  <c r="C36" i="11"/>
  <c r="C41" i="11"/>
  <c r="C22" i="29"/>
  <c r="C9" i="11"/>
  <c r="C16" i="11"/>
  <c r="C40" i="11"/>
  <c r="C49" i="11"/>
  <c r="C24" i="11"/>
  <c r="C85" i="13"/>
  <c r="C97" i="13"/>
  <c r="C38" i="13"/>
  <c r="C37" i="13"/>
  <c r="C57" i="13"/>
  <c r="C70" i="13"/>
  <c r="C15" i="29"/>
  <c r="C31" i="29"/>
  <c r="C49" i="29"/>
  <c r="C42" i="29"/>
  <c r="C64" i="29"/>
  <c r="E9" i="13"/>
  <c r="E9" i="29"/>
  <c r="O82" i="25"/>
  <c r="J8" i="6" s="1"/>
  <c r="O79" i="25"/>
  <c r="J7" i="6" s="1"/>
  <c r="E13" i="7" s="1"/>
  <c r="H8" i="6"/>
  <c r="E131" i="26"/>
  <c r="N132" i="26"/>
  <c r="B14" i="25"/>
  <c r="S3" i="6"/>
  <c r="N41" i="25"/>
  <c r="J19" i="7"/>
  <c r="J32" i="4"/>
  <c r="F79" i="6" s="1"/>
  <c r="F78" i="6" s="1"/>
  <c r="G78" i="6" s="1"/>
  <c r="H18" i="7"/>
  <c r="H19" i="7" s="1"/>
  <c r="H10" i="7"/>
  <c r="H11" i="7" s="1"/>
  <c r="I18" i="7"/>
  <c r="I19" i="7" s="1"/>
  <c r="B9" i="10"/>
  <c r="C57" i="10"/>
  <c r="C11" i="10"/>
  <c r="C25" i="10"/>
  <c r="C10" i="10"/>
  <c r="C16" i="10"/>
  <c r="C38" i="10"/>
  <c r="C15" i="10"/>
  <c r="C42" i="10"/>
  <c r="C27" i="10"/>
  <c r="C46" i="10"/>
  <c r="C29" i="10"/>
  <c r="C14" i="10"/>
  <c r="C49" i="10"/>
  <c r="C20" i="10"/>
  <c r="C12" i="10"/>
  <c r="C32" i="10"/>
  <c r="C53" i="10"/>
  <c r="C51" i="10"/>
  <c r="C43" i="10"/>
  <c r="C35" i="10"/>
  <c r="C23" i="10"/>
  <c r="C59" i="10"/>
  <c r="C54" i="10"/>
  <c r="C52" i="10"/>
  <c r="C41" i="10"/>
  <c r="C48" i="10"/>
  <c r="C44" i="10"/>
  <c r="C18" i="10"/>
  <c r="C26" i="10"/>
  <c r="C45" i="10"/>
  <c r="C13" i="10"/>
  <c r="C19" i="10"/>
  <c r="C55" i="10"/>
  <c r="C37" i="10"/>
  <c r="C40" i="10"/>
  <c r="C9" i="10"/>
  <c r="C30" i="10"/>
  <c r="C50" i="10"/>
  <c r="C28" i="10"/>
  <c r="C64" i="10"/>
  <c r="C36" i="10"/>
  <c r="C31" i="10"/>
  <c r="E9" i="11"/>
  <c r="C56" i="10"/>
  <c r="C58" i="10"/>
  <c r="C17" i="10"/>
  <c r="O21" i="25"/>
  <c r="P72" i="26"/>
  <c r="P82" i="26" s="1"/>
  <c r="C45" i="29"/>
  <c r="C32" i="29"/>
  <c r="C37" i="29"/>
  <c r="C27" i="29"/>
  <c r="C44" i="29"/>
  <c r="C26" i="29"/>
  <c r="C12" i="29"/>
  <c r="C43" i="29"/>
  <c r="C29" i="29"/>
  <c r="C11" i="29"/>
  <c r="C48" i="29"/>
  <c r="C41" i="29"/>
  <c r="C28" i="29"/>
  <c r="C63" i="29"/>
  <c r="C24" i="29"/>
  <c r="C51" i="29"/>
  <c r="C14" i="29"/>
  <c r="C54" i="29"/>
  <c r="C36" i="29"/>
  <c r="C20" i="29"/>
  <c r="C53" i="29"/>
  <c r="C35" i="29"/>
  <c r="C19" i="29"/>
  <c r="C56" i="29"/>
  <c r="C23" i="29"/>
  <c r="C10" i="29"/>
  <c r="C46" i="29"/>
  <c r="C17" i="29"/>
  <c r="C50" i="29"/>
  <c r="C16" i="29"/>
  <c r="C33" i="29"/>
  <c r="C52" i="29"/>
  <c r="C18" i="29"/>
  <c r="C9" i="29"/>
  <c r="C40" i="29"/>
  <c r="C57" i="29"/>
  <c r="C25" i="29"/>
  <c r="C13" i="29"/>
  <c r="C38" i="29"/>
  <c r="L32" i="4"/>
  <c r="J79" i="6" s="1"/>
  <c r="O85" i="25"/>
  <c r="J9" i="6" s="1"/>
  <c r="E29" i="7" s="1"/>
  <c r="H9" i="6"/>
  <c r="D29" i="7" s="1"/>
  <c r="P9" i="26"/>
  <c r="Q9" i="26" s="1"/>
  <c r="O27" i="25"/>
  <c r="F9" i="6" s="1"/>
  <c r="C29" i="7" s="1"/>
  <c r="P8" i="26"/>
  <c r="Q8" i="26" s="1"/>
  <c r="J10" i="7"/>
  <c r="J11" i="7" s="1"/>
  <c r="C39" i="10"/>
  <c r="C24" i="10"/>
  <c r="I10" i="7"/>
  <c r="I11" i="7" s="1"/>
  <c r="C22" i="10"/>
  <c r="C53" i="13"/>
  <c r="C63" i="10"/>
  <c r="C46" i="13"/>
  <c r="C36" i="13"/>
  <c r="F6" i="6" l="1"/>
  <c r="C5" i="7" s="1"/>
  <c r="C6" i="7" s="1"/>
  <c r="C8" i="7" s="1"/>
  <c r="C10" i="7" s="1"/>
  <c r="C11" i="7" s="1"/>
  <c r="O41" i="25"/>
  <c r="J6" i="6"/>
  <c r="E5" i="7" s="1"/>
  <c r="E6" i="7" s="1"/>
  <c r="E8" i="7" s="1"/>
  <c r="E10" i="7" s="1"/>
  <c r="E11" i="7" s="1"/>
  <c r="O99" i="25"/>
  <c r="K14" i="26"/>
  <c r="K132" i="26" s="1"/>
  <c r="G14" i="26"/>
  <c r="G132" i="26" s="1"/>
  <c r="L14" i="26"/>
  <c r="L132" i="26" s="1"/>
  <c r="J14" i="26"/>
  <c r="J132" i="26" s="1"/>
  <c r="M133" i="26"/>
  <c r="M134" i="26" s="1"/>
  <c r="N133" i="26"/>
  <c r="N134" i="26" s="1"/>
  <c r="F133" i="26"/>
  <c r="F134" i="26" s="1"/>
  <c r="K9" i="6"/>
  <c r="E30" i="7"/>
  <c r="E32" i="7" s="1"/>
  <c r="E34" i="7" s="1"/>
  <c r="E35" i="7" s="1"/>
  <c r="G8" i="6"/>
  <c r="C21" i="7"/>
  <c r="C22" i="7" s="1"/>
  <c r="C24" i="7" s="1"/>
  <c r="C26" i="7" s="1"/>
  <c r="C27" i="7" s="1"/>
  <c r="I8" i="6"/>
  <c r="D21" i="7"/>
  <c r="D22" i="7" s="1"/>
  <c r="D24" i="7" s="1"/>
  <c r="D26" i="7" s="1"/>
  <c r="D27" i="7" s="1"/>
  <c r="I9" i="6"/>
  <c r="D30" i="7"/>
  <c r="D32" i="7" s="1"/>
  <c r="D34" i="7" s="1"/>
  <c r="D35" i="7" s="1"/>
  <c r="G9" i="6"/>
  <c r="C30" i="7"/>
  <c r="C32" i="7" s="1"/>
  <c r="C34" i="7" s="1"/>
  <c r="C35" i="7" s="1"/>
  <c r="K7" i="6"/>
  <c r="E14" i="7"/>
  <c r="E16" i="7" s="1"/>
  <c r="E18" i="7" s="1"/>
  <c r="E19" i="7" s="1"/>
  <c r="K8" i="6"/>
  <c r="E21" i="7"/>
  <c r="E22" i="7" s="1"/>
  <c r="E24" i="7" s="1"/>
  <c r="B30" i="31"/>
  <c r="E49" i="4"/>
  <c r="X57" i="31"/>
  <c r="L59" i="31"/>
  <c r="M59" i="31" s="1"/>
  <c r="K60" i="31" s="1"/>
  <c r="A30" i="31"/>
  <c r="R60" i="31"/>
  <c r="S60" i="31" s="1"/>
  <c r="Q61" i="31" s="1"/>
  <c r="V59" i="31"/>
  <c r="F59" i="31"/>
  <c r="D60" i="31" s="1"/>
  <c r="E60" i="31" s="1"/>
  <c r="H7" i="6"/>
  <c r="D13" i="7" s="1"/>
  <c r="F7" i="6"/>
  <c r="P111" i="26"/>
  <c r="I3" i="26"/>
  <c r="I126" i="26" s="1"/>
  <c r="F13" i="30"/>
  <c r="B14" i="30" s="1"/>
  <c r="P63" i="26"/>
  <c r="Q63" i="26" s="1"/>
  <c r="E132" i="26"/>
  <c r="Q111" i="26"/>
  <c r="D9" i="13"/>
  <c r="F9" i="13" s="1"/>
  <c r="B10" i="13" s="1"/>
  <c r="I132" i="26"/>
  <c r="H132" i="26"/>
  <c r="P6" i="26"/>
  <c r="C47" i="11"/>
  <c r="C60" i="11"/>
  <c r="C34" i="11"/>
  <c r="C21" i="13"/>
  <c r="C21" i="11"/>
  <c r="C101" i="13"/>
  <c r="C34" i="13"/>
  <c r="E5" i="13"/>
  <c r="M67" i="4" s="1"/>
  <c r="C88" i="13"/>
  <c r="H3" i="6"/>
  <c r="T3" i="6" s="1"/>
  <c r="N99" i="25"/>
  <c r="N70" i="25"/>
  <c r="C34" i="10"/>
  <c r="H6" i="6"/>
  <c r="C47" i="29"/>
  <c r="C60" i="10"/>
  <c r="J78" i="6"/>
  <c r="K78" i="6" s="1"/>
  <c r="C21" i="10"/>
  <c r="E42" i="4" s="1"/>
  <c r="C47" i="13"/>
  <c r="D9" i="29"/>
  <c r="E5" i="29"/>
  <c r="M66" i="4" s="1"/>
  <c r="C21" i="29"/>
  <c r="C34" i="29"/>
  <c r="D132" i="26"/>
  <c r="D133" i="26" s="1"/>
  <c r="D131" i="26"/>
  <c r="P7" i="26"/>
  <c r="Q7" i="26" s="1"/>
  <c r="C60" i="29"/>
  <c r="C60" i="13"/>
  <c r="D9" i="11"/>
  <c r="C47" i="10"/>
  <c r="E9" i="10"/>
  <c r="D9" i="10" s="1"/>
  <c r="J14" i="6" l="1"/>
  <c r="U10" i="6" s="1"/>
  <c r="M98" i="25"/>
  <c r="F98" i="25"/>
  <c r="L98" i="25"/>
  <c r="J98" i="25"/>
  <c r="H98" i="25"/>
  <c r="K98" i="25"/>
  <c r="C98" i="25"/>
  <c r="E98" i="25"/>
  <c r="D98" i="25"/>
  <c r="I98" i="25"/>
  <c r="N98" i="25"/>
  <c r="G98" i="25"/>
  <c r="F40" i="25"/>
  <c r="I40" i="25"/>
  <c r="J40" i="25"/>
  <c r="H40" i="25"/>
  <c r="C40" i="25"/>
  <c r="D40" i="25"/>
  <c r="K40" i="25"/>
  <c r="E40" i="25"/>
  <c r="L40" i="25"/>
  <c r="G40" i="25"/>
  <c r="M40" i="25"/>
  <c r="N40" i="25"/>
  <c r="F14" i="6"/>
  <c r="S13" i="6" s="1"/>
  <c r="C13" i="7"/>
  <c r="C14" i="7" s="1"/>
  <c r="C16" i="7" s="1"/>
  <c r="C18" i="7" s="1"/>
  <c r="C19" i="7" s="1"/>
  <c r="C76" i="7" s="1"/>
  <c r="Q6" i="26"/>
  <c r="Q14" i="26" s="1"/>
  <c r="P14" i="26"/>
  <c r="S10" i="6"/>
  <c r="D5" i="7"/>
  <c r="D6" i="7" s="1"/>
  <c r="D8" i="7" s="1"/>
  <c r="D10" i="7" s="1"/>
  <c r="D11" i="7" s="1"/>
  <c r="H14" i="6"/>
  <c r="C30" i="26"/>
  <c r="C28" i="26"/>
  <c r="C29" i="26"/>
  <c r="L133" i="26"/>
  <c r="L134" i="26" s="1"/>
  <c r="J133" i="26"/>
  <c r="J134" i="26" s="1"/>
  <c r="I133" i="26"/>
  <c r="I134" i="26" s="1"/>
  <c r="K133" i="26"/>
  <c r="K134" i="26" s="1"/>
  <c r="G133" i="26"/>
  <c r="G134" i="26" s="1"/>
  <c r="E133" i="26"/>
  <c r="E134" i="26" s="1"/>
  <c r="H133" i="26"/>
  <c r="H134" i="26" s="1"/>
  <c r="G7" i="6"/>
  <c r="E26" i="7"/>
  <c r="E27" i="7" s="1"/>
  <c r="E76" i="7" s="1"/>
  <c r="I7" i="6"/>
  <c r="D14" i="7"/>
  <c r="D16" i="7" s="1"/>
  <c r="D18" i="7" s="1"/>
  <c r="D19" i="7" s="1"/>
  <c r="K6" i="6"/>
  <c r="K15" i="6"/>
  <c r="Y57" i="31"/>
  <c r="W58" i="31" s="1"/>
  <c r="V60" i="31"/>
  <c r="L60" i="31"/>
  <c r="P59" i="31"/>
  <c r="R61" i="31"/>
  <c r="S61" i="31" s="1"/>
  <c r="Q62" i="31" s="1"/>
  <c r="I59" i="31"/>
  <c r="F60" i="31"/>
  <c r="D61" i="31" s="1"/>
  <c r="E61" i="31" s="1"/>
  <c r="C22" i="26"/>
  <c r="C21" i="26"/>
  <c r="C20" i="26"/>
  <c r="C23" i="26"/>
  <c r="C16" i="26"/>
  <c r="D134" i="26"/>
  <c r="C132" i="26"/>
  <c r="J3" i="26"/>
  <c r="J126" i="26" s="1"/>
  <c r="E14" i="30"/>
  <c r="D14" i="30" s="1"/>
  <c r="F14" i="30" s="1"/>
  <c r="B15" i="30" s="1"/>
  <c r="D112" i="26"/>
  <c r="J3" i="6"/>
  <c r="U3" i="6" s="1"/>
  <c r="F9" i="10"/>
  <c r="B10" i="10" s="1"/>
  <c r="F9" i="29"/>
  <c r="B10" i="29" s="1"/>
  <c r="E10" i="13"/>
  <c r="F9" i="11"/>
  <c r="B10" i="11" s="1"/>
  <c r="U13" i="6" l="1"/>
  <c r="U7" i="6"/>
  <c r="U64" i="6"/>
  <c r="U80" i="6"/>
  <c r="U42" i="6"/>
  <c r="U70" i="6"/>
  <c r="U15" i="6"/>
  <c r="U72" i="6"/>
  <c r="U8" i="6"/>
  <c r="U67" i="6"/>
  <c r="U46" i="6"/>
  <c r="U47" i="6"/>
  <c r="U62" i="6"/>
  <c r="E14" i="2"/>
  <c r="U16" i="6"/>
  <c r="U11" i="6"/>
  <c r="U26" i="6"/>
  <c r="U77" i="6"/>
  <c r="E4" i="9"/>
  <c r="U78" i="6"/>
  <c r="U54" i="6"/>
  <c r="U63" i="6"/>
  <c r="U44" i="6"/>
  <c r="U36" i="6"/>
  <c r="U79" i="6"/>
  <c r="U50" i="6"/>
  <c r="U65" i="6"/>
  <c r="U12" i="6"/>
  <c r="U6" i="6"/>
  <c r="U33" i="6"/>
  <c r="J27" i="6"/>
  <c r="U27" i="6" s="1"/>
  <c r="U51" i="6"/>
  <c r="U40" i="6"/>
  <c r="U45" i="6"/>
  <c r="U30" i="6"/>
  <c r="U25" i="6"/>
  <c r="U9" i="6"/>
  <c r="U48" i="6"/>
  <c r="U34" i="6"/>
  <c r="N27" i="26"/>
  <c r="N24" i="26"/>
  <c r="N25" i="26"/>
  <c r="N26" i="26"/>
  <c r="H26" i="26"/>
  <c r="H24" i="26"/>
  <c r="H27" i="26"/>
  <c r="H25" i="26"/>
  <c r="M24" i="26"/>
  <c r="M25" i="26"/>
  <c r="M27" i="26"/>
  <c r="M26" i="26"/>
  <c r="J25" i="26"/>
  <c r="J26" i="26"/>
  <c r="J27" i="26"/>
  <c r="J24" i="26"/>
  <c r="G24" i="26"/>
  <c r="G26" i="26"/>
  <c r="G27" i="26"/>
  <c r="G25" i="26"/>
  <c r="L25" i="26"/>
  <c r="L26" i="26"/>
  <c r="L24" i="26"/>
  <c r="L27" i="26"/>
  <c r="F26" i="26"/>
  <c r="F27" i="26"/>
  <c r="F24" i="26"/>
  <c r="F25" i="26"/>
  <c r="E24" i="26"/>
  <c r="E27" i="26"/>
  <c r="E26" i="26"/>
  <c r="E25" i="26"/>
  <c r="K27" i="26"/>
  <c r="K26" i="26"/>
  <c r="K24" i="26"/>
  <c r="K25" i="26"/>
  <c r="I25" i="26"/>
  <c r="I26" i="26"/>
  <c r="I27" i="26"/>
  <c r="I24" i="26"/>
  <c r="D24" i="26"/>
  <c r="D27" i="26"/>
  <c r="D26" i="26"/>
  <c r="D25" i="26"/>
  <c r="C27" i="26"/>
  <c r="C25" i="26"/>
  <c r="C24" i="26"/>
  <c r="C26" i="26"/>
  <c r="S12" i="6"/>
  <c r="D119" i="26"/>
  <c r="D120" i="26" s="1"/>
  <c r="D76" i="7"/>
  <c r="S11" i="6"/>
  <c r="S72" i="6"/>
  <c r="T13" i="6"/>
  <c r="T12" i="6"/>
  <c r="T11" i="6"/>
  <c r="T10" i="6"/>
  <c r="S16" i="6"/>
  <c r="S78" i="6"/>
  <c r="S65" i="6"/>
  <c r="S15" i="6"/>
  <c r="S52" i="6"/>
  <c r="S50" i="6"/>
  <c r="S60" i="6"/>
  <c r="S64" i="6"/>
  <c r="S73" i="6"/>
  <c r="S51" i="6"/>
  <c r="S36" i="6"/>
  <c r="S44" i="6"/>
  <c r="S56" i="6"/>
  <c r="S43" i="6"/>
  <c r="S8" i="6"/>
  <c r="S31" i="6"/>
  <c r="S70" i="6"/>
  <c r="F27" i="6"/>
  <c r="S27" i="6" s="1"/>
  <c r="S26" i="6"/>
  <c r="S62" i="6"/>
  <c r="S57" i="6"/>
  <c r="S6" i="6"/>
  <c r="S39" i="6"/>
  <c r="S33" i="6"/>
  <c r="S34" i="6"/>
  <c r="S79" i="6"/>
  <c r="S67" i="6"/>
  <c r="S53" i="6"/>
  <c r="S58" i="6"/>
  <c r="S29" i="6"/>
  <c r="S63" i="6"/>
  <c r="S38" i="6"/>
  <c r="S9" i="6"/>
  <c r="S32" i="6"/>
  <c r="S54" i="6"/>
  <c r="S80" i="6"/>
  <c r="S68" i="6"/>
  <c r="C14" i="2"/>
  <c r="S40" i="6"/>
  <c r="S46" i="6"/>
  <c r="C4" i="9"/>
  <c r="S25" i="6"/>
  <c r="S7" i="6"/>
  <c r="S77" i="6"/>
  <c r="S48" i="6"/>
  <c r="S55" i="6"/>
  <c r="S42" i="6"/>
  <c r="S45" i="6"/>
  <c r="S30" i="6"/>
  <c r="S41" i="6"/>
  <c r="S71" i="6"/>
  <c r="S47" i="6"/>
  <c r="J30" i="26"/>
  <c r="J29" i="26"/>
  <c r="J28" i="26"/>
  <c r="I30" i="26"/>
  <c r="I29" i="26"/>
  <c r="I28" i="26"/>
  <c r="F28" i="26"/>
  <c r="F29" i="26"/>
  <c r="F30" i="26"/>
  <c r="M28" i="26"/>
  <c r="M29" i="26"/>
  <c r="M30" i="26"/>
  <c r="H30" i="26"/>
  <c r="H28" i="26"/>
  <c r="H29" i="26"/>
  <c r="C55" i="26"/>
  <c r="C59" i="26"/>
  <c r="K29" i="26"/>
  <c r="K30" i="26"/>
  <c r="K28" i="26"/>
  <c r="E30" i="26"/>
  <c r="E28" i="26"/>
  <c r="E29" i="26"/>
  <c r="G28" i="26"/>
  <c r="G29" i="26"/>
  <c r="G30" i="26"/>
  <c r="D28" i="26"/>
  <c r="D30" i="26"/>
  <c r="D29" i="26"/>
  <c r="L30" i="26"/>
  <c r="L29" i="26"/>
  <c r="L28" i="26"/>
  <c r="N30" i="26"/>
  <c r="N29" i="26"/>
  <c r="N28" i="26"/>
  <c r="C133" i="26"/>
  <c r="C134" i="26" s="1"/>
  <c r="T80" i="6"/>
  <c r="I15" i="6"/>
  <c r="I6" i="6"/>
  <c r="G16" i="6"/>
  <c r="G31" i="6"/>
  <c r="G32" i="6"/>
  <c r="G30" i="6"/>
  <c r="G29" i="6"/>
  <c r="G15" i="6"/>
  <c r="G6" i="6"/>
  <c r="X58" i="31"/>
  <c r="AB57" i="31"/>
  <c r="N114" i="26" s="1"/>
  <c r="M60" i="31"/>
  <c r="K61" i="31" s="1"/>
  <c r="S62" i="31"/>
  <c r="Q63" i="31" s="1"/>
  <c r="R62" i="31"/>
  <c r="V61" i="31"/>
  <c r="I60" i="31"/>
  <c r="F61" i="31"/>
  <c r="D62" i="31" s="1"/>
  <c r="E62" i="31" s="1"/>
  <c r="N21" i="26"/>
  <c r="N22" i="26"/>
  <c r="N20" i="26"/>
  <c r="N23" i="26"/>
  <c r="J20" i="26"/>
  <c r="J23" i="26"/>
  <c r="J22" i="26"/>
  <c r="J21" i="26"/>
  <c r="D22" i="26"/>
  <c r="D20" i="26"/>
  <c r="D21" i="26"/>
  <c r="D23" i="26"/>
  <c r="L22" i="26"/>
  <c r="L20" i="26"/>
  <c r="L23" i="26"/>
  <c r="L21" i="26"/>
  <c r="I20" i="26"/>
  <c r="I23" i="26"/>
  <c r="I21" i="26"/>
  <c r="I22" i="26"/>
  <c r="M22" i="26"/>
  <c r="M20" i="26"/>
  <c r="M23" i="26"/>
  <c r="M21" i="26"/>
  <c r="K22" i="26"/>
  <c r="K20" i="26"/>
  <c r="K23" i="26"/>
  <c r="K21" i="26"/>
  <c r="F21" i="26"/>
  <c r="F22" i="26"/>
  <c r="F20" i="26"/>
  <c r="F23" i="26"/>
  <c r="H23" i="26"/>
  <c r="H21" i="26"/>
  <c r="H22" i="26"/>
  <c r="H20" i="26"/>
  <c r="E22" i="26"/>
  <c r="E21" i="26"/>
  <c r="E20" i="26"/>
  <c r="E23" i="26"/>
  <c r="G21" i="26"/>
  <c r="G23" i="26"/>
  <c r="G22" i="26"/>
  <c r="G20" i="26"/>
  <c r="U58" i="6"/>
  <c r="U57" i="6"/>
  <c r="U32" i="6"/>
  <c r="U43" i="6"/>
  <c r="H29" i="6"/>
  <c r="U39" i="6"/>
  <c r="L16" i="26"/>
  <c r="F16" i="26"/>
  <c r="G16" i="26"/>
  <c r="K16" i="26"/>
  <c r="J16" i="26"/>
  <c r="I16" i="26"/>
  <c r="N16" i="26"/>
  <c r="D16" i="26"/>
  <c r="M16" i="26"/>
  <c r="E16" i="26"/>
  <c r="H16" i="26"/>
  <c r="K3" i="26"/>
  <c r="K126" i="26" s="1"/>
  <c r="E15" i="30"/>
  <c r="D15" i="30" s="1"/>
  <c r="F15" i="30" s="1"/>
  <c r="B16" i="30" s="1"/>
  <c r="E112" i="26"/>
  <c r="T9" i="6"/>
  <c r="T56" i="6"/>
  <c r="T51" i="6"/>
  <c r="T55" i="6"/>
  <c r="T58" i="6"/>
  <c r="T40" i="6"/>
  <c r="T50" i="6"/>
  <c r="T54" i="6"/>
  <c r="T47" i="6"/>
  <c r="T48" i="6"/>
  <c r="T57" i="6"/>
  <c r="T70" i="6"/>
  <c r="T72" i="6"/>
  <c r="T6" i="6"/>
  <c r="D14" i="2"/>
  <c r="D10" i="13"/>
  <c r="E10" i="11"/>
  <c r="E10" i="29"/>
  <c r="E10" i="10"/>
  <c r="T15" i="6"/>
  <c r="T16" i="6"/>
  <c r="T31" i="6"/>
  <c r="T65" i="6"/>
  <c r="T78" i="6"/>
  <c r="T39" i="6"/>
  <c r="T44" i="6"/>
  <c r="T36" i="6"/>
  <c r="T67" i="6"/>
  <c r="T41" i="6"/>
  <c r="T33" i="6"/>
  <c r="T77" i="6"/>
  <c r="T30" i="6"/>
  <c r="T25" i="6"/>
  <c r="T34" i="6"/>
  <c r="T64" i="6"/>
  <c r="T42" i="6"/>
  <c r="T79" i="6"/>
  <c r="H27" i="6"/>
  <c r="T46" i="6"/>
  <c r="T45" i="6"/>
  <c r="T26" i="6"/>
  <c r="T62" i="6"/>
  <c r="T63" i="6"/>
  <c r="T32" i="6"/>
  <c r="D4" i="9"/>
  <c r="T8" i="6"/>
  <c r="T7" i="6"/>
  <c r="P24" i="26" l="1"/>
  <c r="Q24" i="26" s="1"/>
  <c r="P25" i="26"/>
  <c r="Q25" i="26" s="1"/>
  <c r="P27" i="26"/>
  <c r="Q27" i="26" s="1"/>
  <c r="P26" i="26"/>
  <c r="Q26" i="26" s="1"/>
  <c r="E119" i="26"/>
  <c r="E120" i="26" s="1"/>
  <c r="J55" i="26"/>
  <c r="J59" i="26"/>
  <c r="K55" i="26"/>
  <c r="K59" i="26"/>
  <c r="H55" i="26"/>
  <c r="H59" i="26"/>
  <c r="E55" i="26"/>
  <c r="E59" i="26"/>
  <c r="F55" i="26"/>
  <c r="F59" i="26"/>
  <c r="M55" i="26"/>
  <c r="M59" i="26"/>
  <c r="L55" i="26"/>
  <c r="L59" i="26"/>
  <c r="G55" i="26"/>
  <c r="G59" i="26"/>
  <c r="D55" i="26"/>
  <c r="D59" i="26"/>
  <c r="N55" i="26"/>
  <c r="N59" i="26"/>
  <c r="I55" i="26"/>
  <c r="I59" i="26"/>
  <c r="E5" i="9"/>
  <c r="D5" i="9"/>
  <c r="D6" i="9" s="1"/>
  <c r="D7" i="9" s="1"/>
  <c r="T53" i="6"/>
  <c r="I29" i="6"/>
  <c r="U52" i="6"/>
  <c r="I27" i="6"/>
  <c r="Z58" i="31"/>
  <c r="X30" i="31" s="1"/>
  <c r="Y58" i="31"/>
  <c r="V62" i="31"/>
  <c r="P60" i="31"/>
  <c r="L61" i="31"/>
  <c r="M61" i="31" s="1"/>
  <c r="K62" i="31" s="1"/>
  <c r="R63" i="31"/>
  <c r="S63" i="31" s="1"/>
  <c r="Q64" i="31" s="1"/>
  <c r="I61" i="31"/>
  <c r="F62" i="31"/>
  <c r="D63" i="31" s="1"/>
  <c r="E63" i="31" s="1"/>
  <c r="T29" i="6"/>
  <c r="U56" i="6"/>
  <c r="U31" i="6"/>
  <c r="J29" i="6"/>
  <c r="K29" i="6" s="1"/>
  <c r="T43" i="6"/>
  <c r="T52" i="6"/>
  <c r="P21" i="26"/>
  <c r="Q21" i="26" s="1"/>
  <c r="P23" i="26"/>
  <c r="Q23" i="26" s="1"/>
  <c r="P29" i="26"/>
  <c r="Q29" i="26" s="1"/>
  <c r="P28" i="26"/>
  <c r="Q28" i="26" s="1"/>
  <c r="P30" i="26"/>
  <c r="Q30" i="26" s="1"/>
  <c r="P20" i="26"/>
  <c r="Q20" i="26" s="1"/>
  <c r="P22" i="26"/>
  <c r="Q22" i="26" s="1"/>
  <c r="L3" i="26"/>
  <c r="L126" i="26" s="1"/>
  <c r="E16" i="30"/>
  <c r="D16" i="30" s="1"/>
  <c r="F16" i="30" s="1"/>
  <c r="B17" i="30" s="1"/>
  <c r="F112" i="26"/>
  <c r="D10" i="11"/>
  <c r="D10" i="29"/>
  <c r="F10" i="13"/>
  <c r="B11" i="13" s="1"/>
  <c r="D10" i="10"/>
  <c r="T27" i="6"/>
  <c r="G68" i="26" l="1"/>
  <c r="G69" i="26" s="1"/>
  <c r="E68" i="26"/>
  <c r="E69" i="26" s="1"/>
  <c r="E122" i="26" s="1"/>
  <c r="F119" i="26"/>
  <c r="F120" i="26" s="1"/>
  <c r="N68" i="26"/>
  <c r="N69" i="26" s="1"/>
  <c r="J140" i="26"/>
  <c r="D68" i="26"/>
  <c r="D69" i="26" s="1"/>
  <c r="D122" i="26" s="1"/>
  <c r="F68" i="26"/>
  <c r="F69" i="26" s="1"/>
  <c r="N140" i="26"/>
  <c r="M140" i="26"/>
  <c r="K140" i="26"/>
  <c r="I68" i="26"/>
  <c r="I69" i="26" s="1"/>
  <c r="K68" i="26"/>
  <c r="K69" i="26" s="1"/>
  <c r="D140" i="26"/>
  <c r="F140" i="26"/>
  <c r="J68" i="26"/>
  <c r="J69" i="26" s="1"/>
  <c r="M68" i="26"/>
  <c r="M69" i="26" s="1"/>
  <c r="E140" i="26"/>
  <c r="G140" i="26"/>
  <c r="L140" i="26"/>
  <c r="I140" i="26"/>
  <c r="P55" i="26"/>
  <c r="Q55" i="26" s="1"/>
  <c r="H68" i="26"/>
  <c r="H69" i="26" s="1"/>
  <c r="L68" i="26"/>
  <c r="L69" i="26" s="1"/>
  <c r="H140" i="26"/>
  <c r="P59" i="26"/>
  <c r="Q59" i="26" s="1"/>
  <c r="AA58" i="31"/>
  <c r="Y30" i="31" s="1"/>
  <c r="W59" i="31"/>
  <c r="AB58" i="31"/>
  <c r="L62" i="31"/>
  <c r="M62" i="31" s="1"/>
  <c r="K63" i="31" s="1"/>
  <c r="P61" i="31"/>
  <c r="R64" i="31"/>
  <c r="S64" i="31" s="1"/>
  <c r="Q65" i="31" s="1"/>
  <c r="V63" i="31"/>
  <c r="F63" i="31"/>
  <c r="D64" i="31" s="1"/>
  <c r="E64" i="31" s="1"/>
  <c r="I62" i="31"/>
  <c r="U29" i="6"/>
  <c r="U53" i="6"/>
  <c r="U60" i="6"/>
  <c r="T60" i="6"/>
  <c r="E6" i="9"/>
  <c r="E7" i="9" s="1"/>
  <c r="U55" i="6"/>
  <c r="M3" i="26"/>
  <c r="M126" i="26" s="1"/>
  <c r="E17" i="30"/>
  <c r="D17" i="30" s="1"/>
  <c r="F17" i="30" s="1"/>
  <c r="B18" i="30" s="1"/>
  <c r="G112" i="26"/>
  <c r="E11" i="13"/>
  <c r="F10" i="11"/>
  <c r="B11" i="11" s="1"/>
  <c r="F10" i="29"/>
  <c r="B11" i="29" s="1"/>
  <c r="F10" i="10"/>
  <c r="B11" i="10" s="1"/>
  <c r="N141" i="26" l="1"/>
  <c r="N142" i="26" s="1"/>
  <c r="N144" i="26" s="1"/>
  <c r="N145" i="26" s="1"/>
  <c r="F141" i="26"/>
  <c r="F142" i="26" s="1"/>
  <c r="F144" i="26" s="1"/>
  <c r="F145" i="26" s="1"/>
  <c r="E141" i="26"/>
  <c r="E142" i="26" s="1"/>
  <c r="E144" i="26" s="1"/>
  <c r="E145" i="26" s="1"/>
  <c r="D141" i="26"/>
  <c r="D142" i="26" s="1"/>
  <c r="D144" i="26" s="1"/>
  <c r="D145" i="26" s="1"/>
  <c r="J141" i="26"/>
  <c r="J142" i="26" s="1"/>
  <c r="J144" i="26" s="1"/>
  <c r="J145" i="26" s="1"/>
  <c r="M141" i="26"/>
  <c r="M142" i="26" s="1"/>
  <c r="M144" i="26" s="1"/>
  <c r="M145" i="26" s="1"/>
  <c r="H141" i="26"/>
  <c r="H142" i="26" s="1"/>
  <c r="H144" i="26" s="1"/>
  <c r="H145" i="26" s="1"/>
  <c r="L141" i="26"/>
  <c r="L142" i="26" s="1"/>
  <c r="L144" i="26" s="1"/>
  <c r="L145" i="26" s="1"/>
  <c r="I141" i="26"/>
  <c r="I142" i="26" s="1"/>
  <c r="I144" i="26" s="1"/>
  <c r="I145" i="26" s="1"/>
  <c r="G141" i="26"/>
  <c r="G142" i="26" s="1"/>
  <c r="G144" i="26" s="1"/>
  <c r="G145" i="26" s="1"/>
  <c r="K141" i="26"/>
  <c r="K142" i="26" s="1"/>
  <c r="K144" i="26" s="1"/>
  <c r="K145" i="26" s="1"/>
  <c r="F122" i="26"/>
  <c r="X59" i="31"/>
  <c r="Y59" i="31" s="1"/>
  <c r="W60" i="31" s="1"/>
  <c r="V64" i="31"/>
  <c r="L63" i="31"/>
  <c r="P62" i="31"/>
  <c r="R65" i="31"/>
  <c r="S65" i="31" s="1"/>
  <c r="Q66" i="31" s="1"/>
  <c r="I63" i="31"/>
  <c r="F64" i="31"/>
  <c r="D65" i="31" s="1"/>
  <c r="E65" i="31" s="1"/>
  <c r="N3" i="26"/>
  <c r="N126" i="26" s="1"/>
  <c r="E18" i="30"/>
  <c r="D18" i="30" s="1"/>
  <c r="F18" i="30" s="1"/>
  <c r="B19" i="30" s="1"/>
  <c r="H112" i="26"/>
  <c r="E11" i="29"/>
  <c r="E11" i="10"/>
  <c r="E11" i="11"/>
  <c r="D11" i="13"/>
  <c r="M146" i="26" l="1"/>
  <c r="M67" i="26" s="1"/>
  <c r="J146" i="26"/>
  <c r="J67" i="26" s="1"/>
  <c r="H119" i="26"/>
  <c r="H120" i="26" s="1"/>
  <c r="H122" i="26" s="1"/>
  <c r="X60" i="31"/>
  <c r="AB59" i="31"/>
  <c r="M63" i="31"/>
  <c r="K64" i="31" s="1"/>
  <c r="V65" i="31"/>
  <c r="R66" i="31"/>
  <c r="S66" i="31" s="1"/>
  <c r="Q67" i="31" s="1"/>
  <c r="F65" i="31"/>
  <c r="D66" i="31" s="1"/>
  <c r="E66" i="31" s="1"/>
  <c r="I64" i="31"/>
  <c r="E19" i="30"/>
  <c r="D19" i="30" s="1"/>
  <c r="F19" i="30" s="1"/>
  <c r="B20" i="30" s="1"/>
  <c r="I112" i="26"/>
  <c r="F11" i="13"/>
  <c r="B12" i="13" s="1"/>
  <c r="D11" i="10"/>
  <c r="D11" i="11"/>
  <c r="D11" i="29"/>
  <c r="I119" i="26" l="1"/>
  <c r="I120" i="26" s="1"/>
  <c r="I122" i="26" s="1"/>
  <c r="Y60" i="31"/>
  <c r="V66" i="31"/>
  <c r="L64" i="31"/>
  <c r="P63" i="31"/>
  <c r="R67" i="31"/>
  <c r="S67" i="31" s="1"/>
  <c r="Q68" i="31" s="1"/>
  <c r="F66" i="31"/>
  <c r="D67" i="31" s="1"/>
  <c r="E67" i="31" s="1"/>
  <c r="I65" i="31"/>
  <c r="E20" i="30"/>
  <c r="J112" i="26"/>
  <c r="F11" i="29"/>
  <c r="B12" i="29" s="1"/>
  <c r="E12" i="13"/>
  <c r="F11" i="11"/>
  <c r="B12" i="11" s="1"/>
  <c r="F11" i="10"/>
  <c r="B12" i="10" s="1"/>
  <c r="J119" i="26" l="1"/>
  <c r="J120" i="26" s="1"/>
  <c r="J122" i="26" s="1"/>
  <c r="V67" i="31"/>
  <c r="W61" i="31"/>
  <c r="AB60" i="31"/>
  <c r="M64" i="31"/>
  <c r="K65" i="31" s="1"/>
  <c r="R68" i="31"/>
  <c r="S68" i="31" s="1"/>
  <c r="Q69" i="31" s="1"/>
  <c r="F67" i="31"/>
  <c r="D68" i="31" s="1"/>
  <c r="E68" i="31" s="1"/>
  <c r="I66" i="31"/>
  <c r="D20" i="30"/>
  <c r="E21" i="30"/>
  <c r="K112" i="26"/>
  <c r="E12" i="10"/>
  <c r="E12" i="29"/>
  <c r="D12" i="13"/>
  <c r="E12" i="11"/>
  <c r="K119" i="26" l="1"/>
  <c r="K120" i="26" s="1"/>
  <c r="K122" i="26" s="1"/>
  <c r="X61" i="31"/>
  <c r="V68" i="31"/>
  <c r="L65" i="31"/>
  <c r="M65" i="31" s="1"/>
  <c r="K66" i="31" s="1"/>
  <c r="P64" i="31"/>
  <c r="S69" i="31"/>
  <c r="Q70" i="31" s="1"/>
  <c r="R69" i="31"/>
  <c r="F68" i="31"/>
  <c r="D69" i="31" s="1"/>
  <c r="E69" i="31" s="1"/>
  <c r="I67" i="31"/>
  <c r="D21" i="30"/>
  <c r="F20" i="30"/>
  <c r="B22" i="30" s="1"/>
  <c r="L112" i="26"/>
  <c r="D12" i="29"/>
  <c r="D12" i="11"/>
  <c r="F12" i="13"/>
  <c r="B13" i="13" s="1"/>
  <c r="D12" i="10"/>
  <c r="L119" i="26" l="1"/>
  <c r="L120" i="26" s="1"/>
  <c r="L122" i="26" s="1"/>
  <c r="Y61" i="31"/>
  <c r="V69" i="31"/>
  <c r="P65" i="31"/>
  <c r="L66" i="31"/>
  <c r="M66" i="31" s="1"/>
  <c r="K67" i="31" s="1"/>
  <c r="R70" i="31"/>
  <c r="S70" i="31" s="1"/>
  <c r="U70" i="31" s="1"/>
  <c r="S31" i="31" s="1"/>
  <c r="F48" i="4" s="1"/>
  <c r="F69" i="31"/>
  <c r="D70" i="31" s="1"/>
  <c r="E70" i="31" s="1"/>
  <c r="I68" i="31"/>
  <c r="E22" i="30"/>
  <c r="M112" i="26"/>
  <c r="F12" i="10"/>
  <c r="B13" i="10" s="1"/>
  <c r="F12" i="29"/>
  <c r="B13" i="29" s="1"/>
  <c r="E13" i="13"/>
  <c r="F12" i="11"/>
  <c r="B13" i="11" s="1"/>
  <c r="M119" i="26" l="1"/>
  <c r="M120" i="26" s="1"/>
  <c r="M122" i="26" s="1"/>
  <c r="W62" i="31"/>
  <c r="AB61" i="31"/>
  <c r="Q71" i="31"/>
  <c r="L67" i="31"/>
  <c r="M67" i="31" s="1"/>
  <c r="K68" i="31" s="1"/>
  <c r="P66" i="31"/>
  <c r="V70" i="31"/>
  <c r="T70" i="31"/>
  <c r="G70" i="31"/>
  <c r="E31" i="31" s="1"/>
  <c r="I69" i="31"/>
  <c r="F70" i="31"/>
  <c r="I70" i="31" s="1"/>
  <c r="D22" i="30"/>
  <c r="N112" i="26"/>
  <c r="D13" i="13"/>
  <c r="E13" i="11"/>
  <c r="E13" i="29"/>
  <c r="D13" i="29" s="1"/>
  <c r="E13" i="10"/>
  <c r="D13" i="10" s="1"/>
  <c r="N119" i="26" l="1"/>
  <c r="N120" i="26" s="1"/>
  <c r="N122" i="26" s="1"/>
  <c r="X62" i="31"/>
  <c r="R71" i="31"/>
  <c r="S71" i="31" s="1"/>
  <c r="L68" i="31"/>
  <c r="M68" i="31" s="1"/>
  <c r="K69" i="31" s="1"/>
  <c r="P67" i="31"/>
  <c r="R31" i="31"/>
  <c r="H70" i="31"/>
  <c r="F31" i="31" s="1"/>
  <c r="D71" i="31"/>
  <c r="F22" i="30"/>
  <c r="B23" i="30" s="1"/>
  <c r="F13" i="10"/>
  <c r="B14" i="10" s="1"/>
  <c r="D13" i="11"/>
  <c r="F13" i="29"/>
  <c r="B14" i="29" s="1"/>
  <c r="F13" i="13"/>
  <c r="B14" i="13" s="1"/>
  <c r="V71" i="31" l="1"/>
  <c r="Q72" i="31"/>
  <c r="R72" i="31" s="1"/>
  <c r="Y62" i="31"/>
  <c r="S72" i="31"/>
  <c r="Q73" i="31" s="1"/>
  <c r="L69" i="31"/>
  <c r="P68" i="31"/>
  <c r="R73" i="31"/>
  <c r="E71" i="31"/>
  <c r="E23" i="30"/>
  <c r="E14" i="13"/>
  <c r="E14" i="29"/>
  <c r="D14" i="29" s="1"/>
  <c r="F14" i="29" s="1"/>
  <c r="B15" i="29" s="1"/>
  <c r="F13" i="11"/>
  <c r="B14" i="11" s="1"/>
  <c r="E14" i="10"/>
  <c r="D14" i="10" s="1"/>
  <c r="F14" i="10" s="1"/>
  <c r="B15" i="10" s="1"/>
  <c r="S73" i="31" l="1"/>
  <c r="Q74" i="31" s="1"/>
  <c r="S74" i="31" s="1"/>
  <c r="Q75" i="31" s="1"/>
  <c r="V72" i="31"/>
  <c r="W63" i="31"/>
  <c r="AB62" i="31"/>
  <c r="M69" i="31"/>
  <c r="K70" i="31" s="1"/>
  <c r="F71" i="31"/>
  <c r="D72" i="31" s="1"/>
  <c r="D23" i="30"/>
  <c r="E14" i="11"/>
  <c r="D14" i="11" s="1"/>
  <c r="F14" i="11" s="1"/>
  <c r="B15" i="11" s="1"/>
  <c r="E15" i="10"/>
  <c r="D15" i="10" s="1"/>
  <c r="F15" i="10" s="1"/>
  <c r="B16" i="10" s="1"/>
  <c r="E15" i="29"/>
  <c r="D15" i="29" s="1"/>
  <c r="F15" i="29" s="1"/>
  <c r="B16" i="29" s="1"/>
  <c r="D14" i="13"/>
  <c r="F14" i="13" s="1"/>
  <c r="B15" i="13" s="1"/>
  <c r="R74" i="31" l="1"/>
  <c r="V73" i="31"/>
  <c r="X63" i="31"/>
  <c r="V74" i="31"/>
  <c r="L70" i="31"/>
  <c r="P69" i="31"/>
  <c r="R75" i="31"/>
  <c r="E72" i="31"/>
  <c r="I71" i="31"/>
  <c r="F23" i="30"/>
  <c r="B24" i="30" s="1"/>
  <c r="E16" i="10"/>
  <c r="D16" i="10" s="1"/>
  <c r="F16" i="10" s="1"/>
  <c r="B17" i="10" s="1"/>
  <c r="E16" i="29"/>
  <c r="D16" i="29" s="1"/>
  <c r="F16" i="29" s="1"/>
  <c r="B17" i="29" s="1"/>
  <c r="E15" i="11"/>
  <c r="D15" i="11" s="1"/>
  <c r="F15" i="11" s="1"/>
  <c r="B16" i="11" s="1"/>
  <c r="E15" i="13"/>
  <c r="D15" i="13" s="1"/>
  <c r="F15" i="13" s="1"/>
  <c r="B16" i="13" s="1"/>
  <c r="S75" i="31" l="1"/>
  <c r="Q76" i="31" s="1"/>
  <c r="Y63" i="31"/>
  <c r="W64" i="31" s="1"/>
  <c r="N70" i="31"/>
  <c r="M70" i="31"/>
  <c r="R76" i="31"/>
  <c r="F72" i="31"/>
  <c r="D73" i="31" s="1"/>
  <c r="E73" i="31" s="1"/>
  <c r="E24" i="30"/>
  <c r="E16" i="13"/>
  <c r="D16" i="13" s="1"/>
  <c r="F16" i="13" s="1"/>
  <c r="B17" i="13" s="1"/>
  <c r="E17" i="10"/>
  <c r="D17" i="10" s="1"/>
  <c r="F17" i="10" s="1"/>
  <c r="B18" i="10" s="1"/>
  <c r="E16" i="11"/>
  <c r="D16" i="11" s="1"/>
  <c r="F16" i="11" s="1"/>
  <c r="B17" i="11" s="1"/>
  <c r="E17" i="29"/>
  <c r="D17" i="29" s="1"/>
  <c r="F17" i="29" s="1"/>
  <c r="B18" i="29" s="1"/>
  <c r="V75" i="31" l="1"/>
  <c r="S76" i="31"/>
  <c r="Q77" i="31" s="1"/>
  <c r="X64" i="31"/>
  <c r="AB63" i="31"/>
  <c r="O70" i="31"/>
  <c r="M31" i="31" s="1"/>
  <c r="B31" i="31" s="1"/>
  <c r="K71" i="31"/>
  <c r="P70" i="31"/>
  <c r="L31" i="31"/>
  <c r="H76" i="6"/>
  <c r="R77" i="31"/>
  <c r="S77" i="31" s="1"/>
  <c r="Q78" i="31" s="1"/>
  <c r="F73" i="31"/>
  <c r="D74" i="31" s="1"/>
  <c r="E74" i="31" s="1"/>
  <c r="I72" i="31"/>
  <c r="D24" i="30"/>
  <c r="E17" i="11"/>
  <c r="D17" i="11" s="1"/>
  <c r="F17" i="11" s="1"/>
  <c r="B18" i="11" s="1"/>
  <c r="E18" i="10"/>
  <c r="D18" i="10" s="1"/>
  <c r="F18" i="10" s="1"/>
  <c r="B19" i="10" s="1"/>
  <c r="E17" i="13"/>
  <c r="D17" i="13" s="1"/>
  <c r="F17" i="13" s="1"/>
  <c r="B18" i="13" s="1"/>
  <c r="E18" i="29"/>
  <c r="D18" i="29" s="1"/>
  <c r="F18" i="29" s="1"/>
  <c r="B19" i="29" s="1"/>
  <c r="V76" i="31" l="1"/>
  <c r="Y64" i="31"/>
  <c r="W65" i="31" s="1"/>
  <c r="V77" i="31"/>
  <c r="A31" i="31"/>
  <c r="L71" i="31"/>
  <c r="R78" i="31"/>
  <c r="S78" i="31" s="1"/>
  <c r="Q79" i="31" s="1"/>
  <c r="I73" i="31"/>
  <c r="F74" i="31"/>
  <c r="D75" i="31" s="1"/>
  <c r="E75" i="31" s="1"/>
  <c r="F24" i="30"/>
  <c r="B25" i="30" s="1"/>
  <c r="E18" i="13"/>
  <c r="D18" i="13" s="1"/>
  <c r="F18" i="13" s="1"/>
  <c r="B19" i="13" s="1"/>
  <c r="E18" i="11"/>
  <c r="D18" i="11" s="1"/>
  <c r="F18" i="11" s="1"/>
  <c r="B19" i="11" s="1"/>
  <c r="E19" i="29"/>
  <c r="D19" i="29" s="1"/>
  <c r="F19" i="29" s="1"/>
  <c r="B20" i="29" s="1"/>
  <c r="E19" i="10"/>
  <c r="D19" i="10" s="1"/>
  <c r="F19" i="10" s="1"/>
  <c r="B20" i="10" s="1"/>
  <c r="X65" i="31" l="1"/>
  <c r="AB64" i="31"/>
  <c r="V78" i="31"/>
  <c r="M71" i="31"/>
  <c r="K72" i="31" s="1"/>
  <c r="R79" i="31"/>
  <c r="S79" i="31" s="1"/>
  <c r="Q80" i="31" s="1"/>
  <c r="I74" i="31"/>
  <c r="F75" i="31"/>
  <c r="D76" i="31" s="1"/>
  <c r="E76" i="31" s="1"/>
  <c r="E25" i="30"/>
  <c r="E20" i="29"/>
  <c r="E19" i="13"/>
  <c r="D19" i="13" s="1"/>
  <c r="F19" i="13" s="1"/>
  <c r="B20" i="13" s="1"/>
  <c r="E20" i="10"/>
  <c r="E19" i="11"/>
  <c r="D19" i="11" s="1"/>
  <c r="F19" i="11" s="1"/>
  <c r="B20" i="11" s="1"/>
  <c r="V79" i="31" l="1"/>
  <c r="Y65" i="31"/>
  <c r="W66" i="31" s="1"/>
  <c r="L72" i="31"/>
  <c r="M72" i="31" s="1"/>
  <c r="K73" i="31" s="1"/>
  <c r="P71" i="31"/>
  <c r="R80" i="31"/>
  <c r="S80" i="31" s="1"/>
  <c r="Q81" i="31" s="1"/>
  <c r="I75" i="31"/>
  <c r="F76" i="31"/>
  <c r="D77" i="31" s="1"/>
  <c r="E77" i="31" s="1"/>
  <c r="D25" i="30"/>
  <c r="E20" i="11"/>
  <c r="E20" i="13"/>
  <c r="D20" i="29"/>
  <c r="E21" i="29"/>
  <c r="D20" i="10"/>
  <c r="E21" i="10"/>
  <c r="V80" i="31" l="1"/>
  <c r="X66" i="31"/>
  <c r="AB65" i="31"/>
  <c r="P72" i="31"/>
  <c r="L73" i="31"/>
  <c r="M73" i="31"/>
  <c r="K74" i="31" s="1"/>
  <c r="R81" i="31"/>
  <c r="S81" i="31" s="1"/>
  <c r="Q82" i="31" s="1"/>
  <c r="I76" i="31"/>
  <c r="F77" i="31"/>
  <c r="D78" i="31" s="1"/>
  <c r="E78" i="31" s="1"/>
  <c r="F25" i="30"/>
  <c r="B26" i="30" s="1"/>
  <c r="D20" i="11"/>
  <c r="E21" i="11"/>
  <c r="D20" i="13"/>
  <c r="E21" i="13"/>
  <c r="D21" i="29"/>
  <c r="F20" i="29"/>
  <c r="B22" i="29" s="1"/>
  <c r="D21" i="10"/>
  <c r="F20" i="10"/>
  <c r="B22" i="10" s="1"/>
  <c r="V81" i="31" l="1"/>
  <c r="Y66" i="31"/>
  <c r="W67" i="31" s="1"/>
  <c r="L74" i="31"/>
  <c r="M74" i="31" s="1"/>
  <c r="K75" i="31" s="1"/>
  <c r="P73" i="31"/>
  <c r="S82" i="31"/>
  <c r="U82" i="31" s="1"/>
  <c r="S32" i="31" s="1"/>
  <c r="G48" i="4" s="1"/>
  <c r="R82" i="31"/>
  <c r="F78" i="31"/>
  <c r="D79" i="31" s="1"/>
  <c r="I77" i="31"/>
  <c r="E26" i="30"/>
  <c r="E22" i="29"/>
  <c r="G75" i="6"/>
  <c r="S76" i="6"/>
  <c r="D21" i="13"/>
  <c r="F20" i="13"/>
  <c r="B22" i="13" s="1"/>
  <c r="E22" i="10"/>
  <c r="D21" i="11"/>
  <c r="E44" i="4" s="1"/>
  <c r="F20" i="11"/>
  <c r="B22" i="11" s="1"/>
  <c r="X67" i="31" l="1"/>
  <c r="AB66" i="31"/>
  <c r="P74" i="31"/>
  <c r="L75" i="31"/>
  <c r="V82" i="31"/>
  <c r="T82" i="31"/>
  <c r="I78" i="31"/>
  <c r="E79" i="31"/>
  <c r="F79" i="31" s="1"/>
  <c r="D80" i="31" s="1"/>
  <c r="E80" i="31" s="1"/>
  <c r="E41" i="4"/>
  <c r="D26" i="30"/>
  <c r="E22" i="11"/>
  <c r="E22" i="13"/>
  <c r="D22" i="29"/>
  <c r="D22" i="10"/>
  <c r="S75" i="6"/>
  <c r="Y67" i="31" l="1"/>
  <c r="W68" i="31" s="1"/>
  <c r="F86" i="6"/>
  <c r="C19" i="9" s="1"/>
  <c r="M75" i="31"/>
  <c r="K76" i="31" s="1"/>
  <c r="R32" i="31"/>
  <c r="F80" i="31"/>
  <c r="D81" i="31" s="1"/>
  <c r="E81" i="31" s="1"/>
  <c r="I79" i="31"/>
  <c r="F26" i="30"/>
  <c r="B27" i="30" s="1"/>
  <c r="F22" i="10"/>
  <c r="B23" i="10" s="1"/>
  <c r="F22" i="29"/>
  <c r="B23" i="29" s="1"/>
  <c r="D22" i="13"/>
  <c r="D22" i="11"/>
  <c r="X68" i="31" l="1"/>
  <c r="AB67" i="31"/>
  <c r="S86" i="6"/>
  <c r="L76" i="31"/>
  <c r="M76" i="31" s="1"/>
  <c r="K77" i="31" s="1"/>
  <c r="P75" i="31"/>
  <c r="I80" i="31"/>
  <c r="F81" i="31"/>
  <c r="D82" i="31" s="1"/>
  <c r="E82" i="31" s="1"/>
  <c r="E27" i="30"/>
  <c r="D27" i="30" s="1"/>
  <c r="F27" i="30" s="1"/>
  <c r="B28" i="30" s="1"/>
  <c r="F22" i="13"/>
  <c r="B23" i="13" s="1"/>
  <c r="E23" i="29"/>
  <c r="E23" i="10"/>
  <c r="F22" i="11"/>
  <c r="B23" i="11" s="1"/>
  <c r="Y68" i="31" l="1"/>
  <c r="W69" i="31" s="1"/>
  <c r="L77" i="31"/>
  <c r="M77" i="31" s="1"/>
  <c r="K78" i="31" s="1"/>
  <c r="P76" i="31"/>
  <c r="F82" i="31"/>
  <c r="H82" i="31" s="1"/>
  <c r="F32" i="31" s="1"/>
  <c r="I81" i="31"/>
  <c r="G82" i="31"/>
  <c r="E32" i="31" s="1"/>
  <c r="E28" i="30"/>
  <c r="D28" i="30" s="1"/>
  <c r="F28" i="30" s="1"/>
  <c r="B29" i="30" s="1"/>
  <c r="D23" i="10"/>
  <c r="E23" i="11"/>
  <c r="D23" i="29"/>
  <c r="E23" i="13"/>
  <c r="X69" i="31" l="1"/>
  <c r="AB68" i="31"/>
  <c r="L78" i="31"/>
  <c r="M78" i="31" s="1"/>
  <c r="K79" i="31" s="1"/>
  <c r="P77" i="31"/>
  <c r="I82" i="31"/>
  <c r="D83" i="31"/>
  <c r="E29" i="30"/>
  <c r="D29" i="30" s="1"/>
  <c r="F29" i="30" s="1"/>
  <c r="B30" i="30" s="1"/>
  <c r="D23" i="13"/>
  <c r="F23" i="29"/>
  <c r="B24" i="29" s="1"/>
  <c r="F23" i="10"/>
  <c r="B24" i="10" s="1"/>
  <c r="D23" i="11"/>
  <c r="Y69" i="31" l="1"/>
  <c r="W70" i="31" s="1"/>
  <c r="L79" i="31"/>
  <c r="P78" i="31"/>
  <c r="E83" i="31"/>
  <c r="E30" i="30"/>
  <c r="D30" i="30" s="1"/>
  <c r="F30" i="30" s="1"/>
  <c r="B31" i="30" s="1"/>
  <c r="E24" i="29"/>
  <c r="F23" i="11"/>
  <c r="B24" i="11" s="1"/>
  <c r="E24" i="10"/>
  <c r="F23" i="13"/>
  <c r="B24" i="13" s="1"/>
  <c r="X70" i="31" l="1"/>
  <c r="AB69" i="31"/>
  <c r="M79" i="31"/>
  <c r="K80" i="31" s="1"/>
  <c r="F83" i="31"/>
  <c r="D84" i="31" s="1"/>
  <c r="E84" i="31" s="1"/>
  <c r="E31" i="30"/>
  <c r="D31" i="30" s="1"/>
  <c r="F31" i="30" s="1"/>
  <c r="B32" i="30" s="1"/>
  <c r="D24" i="10"/>
  <c r="E24" i="11"/>
  <c r="E24" i="13"/>
  <c r="D24" i="29"/>
  <c r="Z70" i="31" l="1"/>
  <c r="X31" i="31" s="1"/>
  <c r="Y70" i="31"/>
  <c r="L80" i="31"/>
  <c r="M80" i="31" s="1"/>
  <c r="K81" i="31" s="1"/>
  <c r="P79" i="31"/>
  <c r="F84" i="31"/>
  <c r="D85" i="31" s="1"/>
  <c r="E85" i="31" s="1"/>
  <c r="I83" i="31"/>
  <c r="E32" i="30"/>
  <c r="D32" i="30" s="1"/>
  <c r="F32" i="30" s="1"/>
  <c r="B33" i="30" s="1"/>
  <c r="D24" i="13"/>
  <c r="D24" i="11"/>
  <c r="F24" i="29"/>
  <c r="B25" i="29" s="1"/>
  <c r="F24" i="10"/>
  <c r="B25" i="10" s="1"/>
  <c r="AA70" i="31" l="1"/>
  <c r="Y31" i="31" s="1"/>
  <c r="W71" i="31"/>
  <c r="AB70" i="31"/>
  <c r="P80" i="31"/>
  <c r="L81" i="31"/>
  <c r="I84" i="31"/>
  <c r="F85" i="31"/>
  <c r="D86" i="31" s="1"/>
  <c r="E86" i="31" s="1"/>
  <c r="E33" i="30"/>
  <c r="E25" i="10"/>
  <c r="E25" i="29"/>
  <c r="F24" i="11"/>
  <c r="B25" i="11" s="1"/>
  <c r="F24" i="13"/>
  <c r="B25" i="13" s="1"/>
  <c r="X71" i="31" l="1"/>
  <c r="Y71" i="31" s="1"/>
  <c r="W72" i="31" s="1"/>
  <c r="M81" i="31"/>
  <c r="K82" i="31" s="1"/>
  <c r="I85" i="31"/>
  <c r="F86" i="31"/>
  <c r="D87" i="31" s="1"/>
  <c r="D33" i="30"/>
  <c r="E34" i="30"/>
  <c r="E25" i="11"/>
  <c r="D25" i="10"/>
  <c r="E25" i="13"/>
  <c r="D25" i="29"/>
  <c r="X72" i="31" l="1"/>
  <c r="AB71" i="31"/>
  <c r="L82" i="31"/>
  <c r="M82" i="31" s="1"/>
  <c r="P81" i="31"/>
  <c r="I86" i="31"/>
  <c r="E87" i="31"/>
  <c r="D34" i="30"/>
  <c r="F33" i="30"/>
  <c r="B35" i="30" s="1"/>
  <c r="F25" i="29"/>
  <c r="B26" i="29" s="1"/>
  <c r="F25" i="10"/>
  <c r="B26" i="10" s="1"/>
  <c r="D25" i="13"/>
  <c r="D25" i="11"/>
  <c r="Y72" i="31" l="1"/>
  <c r="O82" i="31"/>
  <c r="M32" i="31" s="1"/>
  <c r="B32" i="31" s="1"/>
  <c r="K83" i="31"/>
  <c r="L83" i="31" s="1"/>
  <c r="N82" i="31"/>
  <c r="P82" i="31"/>
  <c r="F87" i="31"/>
  <c r="D88" i="31" s="1"/>
  <c r="E35" i="30"/>
  <c r="E26" i="10"/>
  <c r="E26" i="29"/>
  <c r="F25" i="13"/>
  <c r="B26" i="13" s="1"/>
  <c r="F25" i="11"/>
  <c r="B26" i="11" s="1"/>
  <c r="W73" i="31" l="1"/>
  <c r="AB72" i="31"/>
  <c r="M83" i="31"/>
  <c r="K84" i="31" s="1"/>
  <c r="L84" i="31" s="1"/>
  <c r="L32" i="31"/>
  <c r="J76" i="6"/>
  <c r="E88" i="31"/>
  <c r="F88" i="31" s="1"/>
  <c r="D89" i="31" s="1"/>
  <c r="E89" i="31" s="1"/>
  <c r="I87" i="31"/>
  <c r="D35" i="30"/>
  <c r="E26" i="11"/>
  <c r="D26" i="29"/>
  <c r="E26" i="13"/>
  <c r="D26" i="10"/>
  <c r="X73" i="31" l="1"/>
  <c r="P83" i="31"/>
  <c r="M84" i="31"/>
  <c r="K85" i="31" s="1"/>
  <c r="L85" i="31" s="1"/>
  <c r="A32" i="31"/>
  <c r="F89" i="31"/>
  <c r="D90" i="31" s="1"/>
  <c r="E90" i="31" s="1"/>
  <c r="I88" i="31"/>
  <c r="F35" i="30"/>
  <c r="B36" i="30" s="1"/>
  <c r="D26" i="11"/>
  <c r="F26" i="29"/>
  <c r="B27" i="29" s="1"/>
  <c r="F26" i="10"/>
  <c r="B27" i="10" s="1"/>
  <c r="D26" i="13"/>
  <c r="Y73" i="31" l="1"/>
  <c r="P84" i="31"/>
  <c r="M85" i="31"/>
  <c r="K86" i="31" s="1"/>
  <c r="I89" i="31"/>
  <c r="F90" i="31"/>
  <c r="D91" i="31" s="1"/>
  <c r="E91" i="31" s="1"/>
  <c r="E36" i="30"/>
  <c r="E27" i="10"/>
  <c r="D27" i="10" s="1"/>
  <c r="F27" i="10" s="1"/>
  <c r="B28" i="10" s="1"/>
  <c r="F26" i="11"/>
  <c r="B27" i="11" s="1"/>
  <c r="E27" i="29"/>
  <c r="D27" i="29" s="1"/>
  <c r="F27" i="29" s="1"/>
  <c r="B28" i="29" s="1"/>
  <c r="F26" i="13"/>
  <c r="B27" i="13" s="1"/>
  <c r="W74" i="31" l="1"/>
  <c r="AB73" i="31"/>
  <c r="L86" i="31"/>
  <c r="P85" i="31"/>
  <c r="I90" i="31"/>
  <c r="F91" i="31"/>
  <c r="D92" i="31" s="1"/>
  <c r="E92" i="31" s="1"/>
  <c r="D36" i="30"/>
  <c r="E28" i="10"/>
  <c r="D28" i="10" s="1"/>
  <c r="F28" i="10" s="1"/>
  <c r="B29" i="10" s="1"/>
  <c r="E27" i="11"/>
  <c r="D27" i="11" s="1"/>
  <c r="F27" i="11" s="1"/>
  <c r="B28" i="11" s="1"/>
  <c r="E28" i="29"/>
  <c r="D28" i="29" s="1"/>
  <c r="F28" i="29" s="1"/>
  <c r="B29" i="29" s="1"/>
  <c r="E27" i="13"/>
  <c r="D27" i="13" s="1"/>
  <c r="F27" i="13" s="1"/>
  <c r="B28" i="13" s="1"/>
  <c r="X74" i="31" l="1"/>
  <c r="M86" i="31"/>
  <c r="K87" i="31" s="1"/>
  <c r="I91" i="31"/>
  <c r="F92" i="31"/>
  <c r="D93" i="31" s="1"/>
  <c r="E93" i="31" s="1"/>
  <c r="F36" i="30"/>
  <c r="B37" i="30" s="1"/>
  <c r="E28" i="11"/>
  <c r="D28" i="11" s="1"/>
  <c r="F28" i="11" s="1"/>
  <c r="B29" i="11" s="1"/>
  <c r="E28" i="13"/>
  <c r="D28" i="13" s="1"/>
  <c r="F28" i="13" s="1"/>
  <c r="B29" i="13" s="1"/>
  <c r="E29" i="10"/>
  <c r="D29" i="10" s="1"/>
  <c r="F29" i="10" s="1"/>
  <c r="B30" i="10" s="1"/>
  <c r="E29" i="29"/>
  <c r="D29" i="29" s="1"/>
  <c r="F29" i="29" s="1"/>
  <c r="B30" i="29" s="1"/>
  <c r="Y74" i="31" l="1"/>
  <c r="L87" i="31"/>
  <c r="M87" i="31" s="1"/>
  <c r="K88" i="31" s="1"/>
  <c r="P86" i="31"/>
  <c r="I92" i="31"/>
  <c r="F93" i="31"/>
  <c r="E37" i="30"/>
  <c r="E29" i="13"/>
  <c r="D29" i="13" s="1"/>
  <c r="F29" i="13" s="1"/>
  <c r="B30" i="13" s="1"/>
  <c r="E30" i="29"/>
  <c r="D30" i="29" s="1"/>
  <c r="F30" i="29" s="1"/>
  <c r="B31" i="29" s="1"/>
  <c r="E30" i="10"/>
  <c r="D30" i="10" s="1"/>
  <c r="F30" i="10" s="1"/>
  <c r="B31" i="10" s="1"/>
  <c r="E29" i="11"/>
  <c r="D29" i="11" s="1"/>
  <c r="F29" i="11" s="1"/>
  <c r="B30" i="11" s="1"/>
  <c r="W75" i="31" l="1"/>
  <c r="AB74" i="31"/>
  <c r="L88" i="31"/>
  <c r="M88" i="31" s="1"/>
  <c r="K89" i="31" s="1"/>
  <c r="P87" i="31"/>
  <c r="D94" i="31"/>
  <c r="I93" i="31"/>
  <c r="D37" i="30"/>
  <c r="E30" i="11"/>
  <c r="D30" i="11" s="1"/>
  <c r="F30" i="11" s="1"/>
  <c r="B31" i="11" s="1"/>
  <c r="E31" i="10"/>
  <c r="D31" i="10" s="1"/>
  <c r="F31" i="10" s="1"/>
  <c r="B32" i="10" s="1"/>
  <c r="E31" i="29"/>
  <c r="D31" i="29" s="1"/>
  <c r="F31" i="29" s="1"/>
  <c r="B32" i="29" s="1"/>
  <c r="E30" i="13"/>
  <c r="D30" i="13" s="1"/>
  <c r="F30" i="13" s="1"/>
  <c r="B31" i="13" s="1"/>
  <c r="X75" i="31" l="1"/>
  <c r="L89" i="31"/>
  <c r="M89" i="31" s="1"/>
  <c r="K90" i="31" s="1"/>
  <c r="P88" i="31"/>
  <c r="E94" i="31"/>
  <c r="F94" i="31" s="1"/>
  <c r="H94" i="31" s="1"/>
  <c r="F33" i="31" s="1"/>
  <c r="F37" i="30"/>
  <c r="B38" i="30" s="1"/>
  <c r="E32" i="10"/>
  <c r="D32" i="10" s="1"/>
  <c r="F32" i="10" s="1"/>
  <c r="B33" i="10" s="1"/>
  <c r="E31" i="11"/>
  <c r="D31" i="11" s="1"/>
  <c r="F31" i="11" s="1"/>
  <c r="B32" i="11" s="1"/>
  <c r="E31" i="13"/>
  <c r="D31" i="13" s="1"/>
  <c r="F31" i="13" s="1"/>
  <c r="B32" i="13" s="1"/>
  <c r="E32" i="29"/>
  <c r="D32" i="29" s="1"/>
  <c r="F32" i="29" s="1"/>
  <c r="B33" i="29" s="1"/>
  <c r="Y75" i="31" l="1"/>
  <c r="W76" i="31" s="1"/>
  <c r="L90" i="31"/>
  <c r="M90" i="31" s="1"/>
  <c r="K91" i="31" s="1"/>
  <c r="P89" i="31"/>
  <c r="D95" i="31"/>
  <c r="E95" i="31" s="1"/>
  <c r="G94" i="31"/>
  <c r="E33" i="31" s="1"/>
  <c r="I94" i="31"/>
  <c r="E38" i="30"/>
  <c r="E32" i="11"/>
  <c r="D32" i="11" s="1"/>
  <c r="F32" i="11" s="1"/>
  <c r="B33" i="11" s="1"/>
  <c r="E32" i="13"/>
  <c r="D32" i="13" s="1"/>
  <c r="F32" i="13" s="1"/>
  <c r="B33" i="13" s="1"/>
  <c r="E33" i="10"/>
  <c r="E33" i="29"/>
  <c r="X76" i="31" l="1"/>
  <c r="AB75" i="31"/>
  <c r="L91" i="31"/>
  <c r="M91" i="31" s="1"/>
  <c r="K92" i="31" s="1"/>
  <c r="P90" i="31"/>
  <c r="F95" i="31"/>
  <c r="D96" i="31" s="1"/>
  <c r="E96" i="31" s="1"/>
  <c r="D38" i="30"/>
  <c r="E33" i="13"/>
  <c r="E33" i="11"/>
  <c r="D33" i="29"/>
  <c r="E34" i="29"/>
  <c r="D33" i="10"/>
  <c r="E34" i="10"/>
  <c r="Y76" i="31" l="1"/>
  <c r="W77" i="31" s="1"/>
  <c r="L92" i="31"/>
  <c r="M92" i="31" s="1"/>
  <c r="K93" i="31" s="1"/>
  <c r="P91" i="31"/>
  <c r="I95" i="31"/>
  <c r="F96" i="31"/>
  <c r="D97" i="31" s="1"/>
  <c r="E97" i="31" s="1"/>
  <c r="F38" i="30"/>
  <c r="B39" i="30" s="1"/>
  <c r="D33" i="13"/>
  <c r="E34" i="13"/>
  <c r="D33" i="11"/>
  <c r="E34" i="11"/>
  <c r="D34" i="10"/>
  <c r="F42" i="4" s="1"/>
  <c r="F33" i="10"/>
  <c r="B35" i="10" s="1"/>
  <c r="D34" i="29"/>
  <c r="F33" i="29"/>
  <c r="B35" i="29" s="1"/>
  <c r="X77" i="31" l="1"/>
  <c r="AB76" i="31"/>
  <c r="L93" i="31"/>
  <c r="P92" i="31"/>
  <c r="F97" i="31"/>
  <c r="D98" i="31" s="1"/>
  <c r="E98" i="31" s="1"/>
  <c r="I96" i="31"/>
  <c r="E39" i="30"/>
  <c r="T73" i="6"/>
  <c r="E35" i="10"/>
  <c r="D34" i="11"/>
  <c r="F44" i="4" s="1"/>
  <c r="F33" i="11"/>
  <c r="B35" i="11" s="1"/>
  <c r="E35" i="29"/>
  <c r="D34" i="13"/>
  <c r="F33" i="13"/>
  <c r="B35" i="13" s="1"/>
  <c r="Y77" i="31" l="1"/>
  <c r="W78" i="31" s="1"/>
  <c r="M93" i="31"/>
  <c r="K94" i="31" s="1"/>
  <c r="I97" i="31"/>
  <c r="F98" i="31"/>
  <c r="D99" i="31" s="1"/>
  <c r="E99" i="31" s="1"/>
  <c r="F41" i="4"/>
  <c r="H86" i="6" s="1"/>
  <c r="D19" i="9" s="1"/>
  <c r="D39" i="30"/>
  <c r="T76" i="6"/>
  <c r="H75" i="6"/>
  <c r="E35" i="11"/>
  <c r="D35" i="10"/>
  <c r="D35" i="29"/>
  <c r="E35" i="13"/>
  <c r="T71" i="6" l="1"/>
  <c r="I75" i="6"/>
  <c r="X78" i="31"/>
  <c r="AB77" i="31"/>
  <c r="L94" i="31"/>
  <c r="M94" i="31" s="1"/>
  <c r="P93" i="31"/>
  <c r="I98" i="31"/>
  <c r="F99" i="31"/>
  <c r="D100" i="31" s="1"/>
  <c r="E100" i="31" s="1"/>
  <c r="T75" i="6"/>
  <c r="F39" i="30"/>
  <c r="B40" i="30" s="1"/>
  <c r="T86" i="6"/>
  <c r="D35" i="11"/>
  <c r="F35" i="29"/>
  <c r="B36" i="29" s="1"/>
  <c r="F35" i="10"/>
  <c r="B36" i="10" s="1"/>
  <c r="D35" i="13"/>
  <c r="Y78" i="31" l="1"/>
  <c r="W79" i="31" s="1"/>
  <c r="O94" i="31"/>
  <c r="M33" i="31" s="1"/>
  <c r="B33" i="31" s="1"/>
  <c r="K95" i="31"/>
  <c r="N94" i="31"/>
  <c r="L33" i="31" s="1"/>
  <c r="A33" i="31" s="1"/>
  <c r="P94" i="31"/>
  <c r="I99" i="31"/>
  <c r="F100" i="31"/>
  <c r="D101" i="31" s="1"/>
  <c r="E101" i="31" s="1"/>
  <c r="E40" i="30"/>
  <c r="D40" i="30" s="1"/>
  <c r="F40" i="30" s="1"/>
  <c r="B41" i="30" s="1"/>
  <c r="E36" i="29"/>
  <c r="E36" i="10"/>
  <c r="F35" i="11"/>
  <c r="B36" i="11" s="1"/>
  <c r="F35" i="13"/>
  <c r="B36" i="13" s="1"/>
  <c r="X79" i="31" l="1"/>
  <c r="AB78" i="31"/>
  <c r="L95" i="31"/>
  <c r="M95" i="31" s="1"/>
  <c r="K96" i="31" s="1"/>
  <c r="I100" i="31"/>
  <c r="F101" i="31"/>
  <c r="D102" i="31" s="1"/>
  <c r="E102" i="31" s="1"/>
  <c r="E41" i="30"/>
  <c r="D41" i="30" s="1"/>
  <c r="F41" i="30" s="1"/>
  <c r="B42" i="30" s="1"/>
  <c r="D36" i="10"/>
  <c r="E36" i="13"/>
  <c r="E36" i="11"/>
  <c r="D36" i="29"/>
  <c r="Y79" i="31" l="1"/>
  <c r="W80" i="31" s="1"/>
  <c r="L96" i="31"/>
  <c r="P95" i="31"/>
  <c r="I101" i="31"/>
  <c r="F102" i="31"/>
  <c r="D103" i="31" s="1"/>
  <c r="E103" i="31" s="1"/>
  <c r="E42" i="30"/>
  <c r="D42" i="30" s="1"/>
  <c r="F42" i="30" s="1"/>
  <c r="B43" i="30" s="1"/>
  <c r="D36" i="11"/>
  <c r="F36" i="10"/>
  <c r="B37" i="10" s="1"/>
  <c r="F36" i="29"/>
  <c r="B37" i="29" s="1"/>
  <c r="D36" i="13"/>
  <c r="X80" i="31" l="1"/>
  <c r="AB79" i="31"/>
  <c r="M96" i="31"/>
  <c r="K97" i="31" s="1"/>
  <c r="I102" i="31"/>
  <c r="F103" i="31"/>
  <c r="D104" i="31" s="1"/>
  <c r="E104" i="31" s="1"/>
  <c r="E43" i="30"/>
  <c r="D43" i="30" s="1"/>
  <c r="F43" i="30" s="1"/>
  <c r="B44" i="30" s="1"/>
  <c r="E37" i="29"/>
  <c r="E37" i="10"/>
  <c r="F36" i="13"/>
  <c r="B37" i="13" s="1"/>
  <c r="F36" i="11"/>
  <c r="B37" i="11" s="1"/>
  <c r="Y80" i="31" l="1"/>
  <c r="W81" i="31" s="1"/>
  <c r="L97" i="31"/>
  <c r="P96" i="31"/>
  <c r="I103" i="31"/>
  <c r="F104" i="31"/>
  <c r="D105" i="31" s="1"/>
  <c r="E105" i="31" s="1"/>
  <c r="E44" i="30"/>
  <c r="D44" i="30" s="1"/>
  <c r="F44" i="30" s="1"/>
  <c r="B45" i="30" s="1"/>
  <c r="E37" i="11"/>
  <c r="E37" i="13"/>
  <c r="D37" i="29"/>
  <c r="D37" i="10"/>
  <c r="X81" i="31" l="1"/>
  <c r="AB80" i="31"/>
  <c r="M97" i="31"/>
  <c r="K98" i="31" s="1"/>
  <c r="I104" i="31"/>
  <c r="F105" i="31"/>
  <c r="I105" i="31" s="1"/>
  <c r="E45" i="30"/>
  <c r="D45" i="30" s="1"/>
  <c r="F45" i="30" s="1"/>
  <c r="B46" i="30" s="1"/>
  <c r="F37" i="29"/>
  <c r="B38" i="29" s="1"/>
  <c r="F37" i="10"/>
  <c r="B38" i="10" s="1"/>
  <c r="D37" i="13"/>
  <c r="D37" i="11"/>
  <c r="Y81" i="31" l="1"/>
  <c r="W82" i="31" s="1"/>
  <c r="L98" i="31"/>
  <c r="P97" i="31"/>
  <c r="D106" i="31"/>
  <c r="E46" i="30"/>
  <c r="F37" i="11"/>
  <c r="B38" i="11" s="1"/>
  <c r="E38" i="29"/>
  <c r="F37" i="13"/>
  <c r="B38" i="13" s="1"/>
  <c r="E38" i="10"/>
  <c r="X82" i="31" l="1"/>
  <c r="AB81" i="31"/>
  <c r="M98" i="31"/>
  <c r="K99" i="31" s="1"/>
  <c r="E106" i="31"/>
  <c r="F106" i="31" s="1"/>
  <c r="D46" i="30"/>
  <c r="E47" i="30"/>
  <c r="E38" i="11"/>
  <c r="E38" i="13"/>
  <c r="D38" i="29"/>
  <c r="D38" i="10"/>
  <c r="Z82" i="31" l="1"/>
  <c r="X32" i="31" s="1"/>
  <c r="Y82" i="31"/>
  <c r="L99" i="31"/>
  <c r="M99" i="31" s="1"/>
  <c r="K100" i="31" s="1"/>
  <c r="P98" i="31"/>
  <c r="H106" i="31"/>
  <c r="F34" i="31" s="1"/>
  <c r="D107" i="31"/>
  <c r="E107" i="31" s="1"/>
  <c r="G106" i="31"/>
  <c r="E34" i="31" s="1"/>
  <c r="I106" i="31"/>
  <c r="D47" i="30"/>
  <c r="F46" i="30"/>
  <c r="B48" i="30" s="1"/>
  <c r="D38" i="13"/>
  <c r="F38" i="10"/>
  <c r="B39" i="10" s="1"/>
  <c r="F38" i="29"/>
  <c r="B39" i="29" s="1"/>
  <c r="D38" i="11"/>
  <c r="AA82" i="31" l="1"/>
  <c r="Y32" i="31" s="1"/>
  <c r="W83" i="31"/>
  <c r="AB82" i="31"/>
  <c r="L100" i="31"/>
  <c r="M100" i="31" s="1"/>
  <c r="K101" i="31" s="1"/>
  <c r="P99" i="31"/>
  <c r="F107" i="31"/>
  <c r="D108" i="31" s="1"/>
  <c r="E108" i="31" s="1"/>
  <c r="E48" i="30"/>
  <c r="E39" i="29"/>
  <c r="E39" i="10"/>
  <c r="F38" i="11"/>
  <c r="B39" i="11" s="1"/>
  <c r="F38" i="13"/>
  <c r="B39" i="13" s="1"/>
  <c r="X83" i="31" l="1"/>
  <c r="P100" i="31"/>
  <c r="L101" i="31"/>
  <c r="M101" i="31" s="1"/>
  <c r="K102" i="31" s="1"/>
  <c r="F108" i="31"/>
  <c r="I108" i="31" s="1"/>
  <c r="I107" i="31"/>
  <c r="D48" i="30"/>
  <c r="E39" i="11"/>
  <c r="D39" i="10"/>
  <c r="E39" i="13"/>
  <c r="D39" i="29"/>
  <c r="Y83" i="31" l="1"/>
  <c r="AB83" i="31" s="1"/>
  <c r="L102" i="31"/>
  <c r="P101" i="31"/>
  <c r="D109" i="31"/>
  <c r="E109" i="31" s="1"/>
  <c r="F48" i="30"/>
  <c r="B49" i="30" s="1"/>
  <c r="F39" i="10"/>
  <c r="B40" i="10" s="1"/>
  <c r="F39" i="29"/>
  <c r="B40" i="29" s="1"/>
  <c r="D39" i="13"/>
  <c r="D39" i="11"/>
  <c r="W84" i="31" l="1"/>
  <c r="M102" i="31"/>
  <c r="K103" i="31" s="1"/>
  <c r="F109" i="31"/>
  <c r="I109" i="31" s="1"/>
  <c r="E49" i="30"/>
  <c r="E40" i="10"/>
  <c r="D40" i="10" s="1"/>
  <c r="F40" i="10" s="1"/>
  <c r="B41" i="10" s="1"/>
  <c r="F39" i="13"/>
  <c r="B40" i="13" s="1"/>
  <c r="E40" i="29"/>
  <c r="D40" i="29" s="1"/>
  <c r="F40" i="29" s="1"/>
  <c r="B41" i="29" s="1"/>
  <c r="F39" i="11"/>
  <c r="B40" i="11" s="1"/>
  <c r="X84" i="31" l="1"/>
  <c r="L103" i="31"/>
  <c r="M103" i="31" s="1"/>
  <c r="K104" i="31" s="1"/>
  <c r="P102" i="31"/>
  <c r="D110" i="31"/>
  <c r="D49" i="30"/>
  <c r="E41" i="10"/>
  <c r="D41" i="10" s="1"/>
  <c r="F41" i="10" s="1"/>
  <c r="B42" i="10" s="1"/>
  <c r="E40" i="13"/>
  <c r="D40" i="13" s="1"/>
  <c r="F40" i="13" s="1"/>
  <c r="B41" i="13" s="1"/>
  <c r="E41" i="29"/>
  <c r="D41" i="29" s="1"/>
  <c r="F41" i="29" s="1"/>
  <c r="B42" i="29" s="1"/>
  <c r="E40" i="11"/>
  <c r="D40" i="11" s="1"/>
  <c r="F40" i="11" s="1"/>
  <c r="B41" i="11" s="1"/>
  <c r="Y84" i="31" l="1"/>
  <c r="L104" i="31"/>
  <c r="M104" i="31" s="1"/>
  <c r="K105" i="31" s="1"/>
  <c r="P103" i="31"/>
  <c r="E110" i="31"/>
  <c r="F49" i="30"/>
  <c r="B50" i="30" s="1"/>
  <c r="E42" i="29"/>
  <c r="D42" i="29" s="1"/>
  <c r="F42" i="29" s="1"/>
  <c r="B43" i="29" s="1"/>
  <c r="E42" i="10"/>
  <c r="D42" i="10" s="1"/>
  <c r="F42" i="10" s="1"/>
  <c r="B43" i="10" s="1"/>
  <c r="E41" i="13"/>
  <c r="D41" i="13" s="1"/>
  <c r="F41" i="13" s="1"/>
  <c r="B42" i="13" s="1"/>
  <c r="E41" i="11"/>
  <c r="D41" i="11" s="1"/>
  <c r="F41" i="11" s="1"/>
  <c r="B42" i="11" s="1"/>
  <c r="W85" i="31" l="1"/>
  <c r="AB84" i="31"/>
  <c r="L105" i="31"/>
  <c r="M105" i="31" s="1"/>
  <c r="K106" i="31" s="1"/>
  <c r="P104" i="31"/>
  <c r="F110" i="31"/>
  <c r="I110" i="31" s="1"/>
  <c r="E50" i="30"/>
  <c r="E43" i="10"/>
  <c r="D43" i="10" s="1"/>
  <c r="F43" i="10" s="1"/>
  <c r="B44" i="10" s="1"/>
  <c r="E43" i="29"/>
  <c r="D43" i="29" s="1"/>
  <c r="F43" i="29" s="1"/>
  <c r="B44" i="29" s="1"/>
  <c r="E42" i="13"/>
  <c r="D42" i="13" s="1"/>
  <c r="F42" i="13" s="1"/>
  <c r="B43" i="13" s="1"/>
  <c r="E42" i="11"/>
  <c r="D42" i="11" s="1"/>
  <c r="F42" i="11" s="1"/>
  <c r="B43" i="11" s="1"/>
  <c r="X85" i="31" l="1"/>
  <c r="L106" i="31"/>
  <c r="P105" i="31"/>
  <c r="D111" i="31"/>
  <c r="E111" i="31" s="1"/>
  <c r="D50" i="30"/>
  <c r="E44" i="29"/>
  <c r="D44" i="29" s="1"/>
  <c r="F44" i="29" s="1"/>
  <c r="B45" i="29" s="1"/>
  <c r="E43" i="13"/>
  <c r="D43" i="13" s="1"/>
  <c r="F43" i="13" s="1"/>
  <c r="B44" i="13" s="1"/>
  <c r="E44" i="10"/>
  <c r="D44" i="10" s="1"/>
  <c r="F44" i="10" s="1"/>
  <c r="B45" i="10" s="1"/>
  <c r="E43" i="11"/>
  <c r="D43" i="11" s="1"/>
  <c r="F43" i="11" s="1"/>
  <c r="B44" i="11" s="1"/>
  <c r="Y85" i="31" l="1"/>
  <c r="N106" i="31"/>
  <c r="L34" i="31" s="1"/>
  <c r="A34" i="31" s="1"/>
  <c r="M106" i="31"/>
  <c r="F111" i="31"/>
  <c r="I111" i="31" s="1"/>
  <c r="F50" i="30"/>
  <c r="B51" i="30" s="1"/>
  <c r="E44" i="13"/>
  <c r="D44" i="13" s="1"/>
  <c r="F44" i="13" s="1"/>
  <c r="B45" i="13" s="1"/>
  <c r="E45" i="10"/>
  <c r="D45" i="10" s="1"/>
  <c r="F45" i="10" s="1"/>
  <c r="B46" i="10" s="1"/>
  <c r="E45" i="29"/>
  <c r="D45" i="29" s="1"/>
  <c r="F45" i="29" s="1"/>
  <c r="B46" i="29" s="1"/>
  <c r="E44" i="11"/>
  <c r="D44" i="11" s="1"/>
  <c r="F44" i="11" s="1"/>
  <c r="B45" i="11" s="1"/>
  <c r="W86" i="31" l="1"/>
  <c r="AB85" i="31"/>
  <c r="O106" i="31"/>
  <c r="M34" i="31" s="1"/>
  <c r="B34" i="31" s="1"/>
  <c r="K107" i="31"/>
  <c r="P106" i="31"/>
  <c r="D112" i="31"/>
  <c r="E112" i="31" s="1"/>
  <c r="E51" i="30"/>
  <c r="E45" i="11"/>
  <c r="D45" i="11" s="1"/>
  <c r="F45" i="11" s="1"/>
  <c r="B46" i="11" s="1"/>
  <c r="E46" i="29"/>
  <c r="E45" i="13"/>
  <c r="D45" i="13" s="1"/>
  <c r="F45" i="13" s="1"/>
  <c r="B46" i="13" s="1"/>
  <c r="E46" i="10"/>
  <c r="X86" i="31" l="1"/>
  <c r="L107" i="31"/>
  <c r="F112" i="31"/>
  <c r="D113" i="31" s="1"/>
  <c r="E113" i="31" s="1"/>
  <c r="D51" i="30"/>
  <c r="D46" i="29"/>
  <c r="E47" i="29"/>
  <c r="D46" i="10"/>
  <c r="E47" i="10"/>
  <c r="E46" i="13"/>
  <c r="E46" i="11"/>
  <c r="Y86" i="31" l="1"/>
  <c r="M107" i="31"/>
  <c r="F113" i="31"/>
  <c r="D114" i="31" s="1"/>
  <c r="E114" i="31" s="1"/>
  <c r="I112" i="31"/>
  <c r="F51" i="30"/>
  <c r="B52" i="30" s="1"/>
  <c r="D47" i="29"/>
  <c r="F46" i="29"/>
  <c r="B48" i="29" s="1"/>
  <c r="D46" i="11"/>
  <c r="E47" i="11"/>
  <c r="D46" i="13"/>
  <c r="E47" i="13"/>
  <c r="D47" i="10"/>
  <c r="G42" i="4" s="1"/>
  <c r="F46" i="10"/>
  <c r="B48" i="10" s="1"/>
  <c r="W87" i="31" l="1"/>
  <c r="AB86" i="31"/>
  <c r="K108" i="31"/>
  <c r="P107" i="31"/>
  <c r="F114" i="31"/>
  <c r="D115" i="31" s="1"/>
  <c r="E115" i="31" s="1"/>
  <c r="I113" i="31"/>
  <c r="E52" i="30"/>
  <c r="U73" i="6"/>
  <c r="D47" i="13"/>
  <c r="F46" i="13"/>
  <c r="B48" i="13" s="1"/>
  <c r="D47" i="11"/>
  <c r="G44" i="4" s="1"/>
  <c r="F46" i="11"/>
  <c r="B48" i="11" s="1"/>
  <c r="E48" i="10"/>
  <c r="E48" i="29"/>
  <c r="X87" i="31" l="1"/>
  <c r="L108" i="31"/>
  <c r="M108" i="31" s="1"/>
  <c r="K109" i="31" s="1"/>
  <c r="F115" i="31"/>
  <c r="D116" i="31" s="1"/>
  <c r="E116" i="31" s="1"/>
  <c r="I114" i="31"/>
  <c r="G41" i="4"/>
  <c r="D52" i="30"/>
  <c r="U76" i="6"/>
  <c r="J75" i="6"/>
  <c r="D48" i="10"/>
  <c r="E48" i="11"/>
  <c r="D48" i="29"/>
  <c r="E48" i="13"/>
  <c r="U71" i="6" l="1"/>
  <c r="K75" i="6"/>
  <c r="Z94" i="31"/>
  <c r="X33" i="31" s="1"/>
  <c r="Y87" i="31"/>
  <c r="AA94" i="31" s="1"/>
  <c r="Y33" i="31" s="1"/>
  <c r="L109" i="31"/>
  <c r="P108" i="31"/>
  <c r="F116" i="31"/>
  <c r="D117" i="31" s="1"/>
  <c r="E117" i="31" s="1"/>
  <c r="I115" i="31"/>
  <c r="J86" i="6"/>
  <c r="U86" i="6" s="1"/>
  <c r="F52" i="30"/>
  <c r="B53" i="30" s="1"/>
  <c r="U75" i="6"/>
  <c r="D48" i="11"/>
  <c r="F48" i="10"/>
  <c r="B49" i="10" s="1"/>
  <c r="D48" i="13"/>
  <c r="F48" i="29"/>
  <c r="B49" i="29" s="1"/>
  <c r="AB87" i="31" l="1"/>
  <c r="M109" i="31"/>
  <c r="P109" i="31" s="1"/>
  <c r="F117" i="31"/>
  <c r="D118" i="31" s="1"/>
  <c r="E118" i="31" s="1"/>
  <c r="I116" i="31"/>
  <c r="E19" i="9"/>
  <c r="E53" i="30"/>
  <c r="D53" i="30" s="1"/>
  <c r="F53" i="30" s="1"/>
  <c r="B54" i="30" s="1"/>
  <c r="F48" i="13"/>
  <c r="B49" i="13" s="1"/>
  <c r="E49" i="29"/>
  <c r="E49" i="10"/>
  <c r="F48" i="11"/>
  <c r="B49" i="11" s="1"/>
  <c r="K110" i="31" l="1"/>
  <c r="I117" i="31"/>
  <c r="G118" i="31"/>
  <c r="E35" i="31" s="1"/>
  <c r="F118" i="31"/>
  <c r="I118" i="31" s="1"/>
  <c r="E54" i="30"/>
  <c r="D54" i="30" s="1"/>
  <c r="F54" i="30" s="1"/>
  <c r="B55" i="30" s="1"/>
  <c r="D49" i="29"/>
  <c r="D49" i="10"/>
  <c r="E49" i="13"/>
  <c r="E49" i="11"/>
  <c r="L110" i="31" l="1"/>
  <c r="M110" i="31" s="1"/>
  <c r="H118" i="31"/>
  <c r="F35" i="31" s="1"/>
  <c r="D119" i="31"/>
  <c r="E55" i="30"/>
  <c r="D55" i="30" s="1"/>
  <c r="F55" i="30" s="1"/>
  <c r="B56" i="30" s="1"/>
  <c r="D49" i="11"/>
  <c r="F49" i="10"/>
  <c r="B50" i="10" s="1"/>
  <c r="F49" i="29"/>
  <c r="B50" i="29" s="1"/>
  <c r="D49" i="13"/>
  <c r="K111" i="31" l="1"/>
  <c r="P110" i="31"/>
  <c r="E119" i="31"/>
  <c r="E56" i="30"/>
  <c r="D56" i="30" s="1"/>
  <c r="F56" i="30" s="1"/>
  <c r="B57" i="30" s="1"/>
  <c r="E50" i="10"/>
  <c r="E50" i="29"/>
  <c r="F49" i="13"/>
  <c r="B50" i="13" s="1"/>
  <c r="F49" i="11"/>
  <c r="B50" i="11" s="1"/>
  <c r="L111" i="31" l="1"/>
  <c r="F119" i="31"/>
  <c r="I119" i="31" s="1"/>
  <c r="E57" i="30"/>
  <c r="D57" i="30" s="1"/>
  <c r="F57" i="30" s="1"/>
  <c r="B58" i="30" s="1"/>
  <c r="E50" i="11"/>
  <c r="D50" i="29"/>
  <c r="E50" i="13"/>
  <c r="D50" i="10"/>
  <c r="M111" i="31" l="1"/>
  <c r="K112" i="31" s="1"/>
  <c r="D120" i="31"/>
  <c r="E58" i="30"/>
  <c r="D58" i="30" s="1"/>
  <c r="F58" i="30" s="1"/>
  <c r="B59" i="30" s="1"/>
  <c r="D50" i="13"/>
  <c r="F50" i="29"/>
  <c r="B51" i="29" s="1"/>
  <c r="D50" i="11"/>
  <c r="F50" i="10"/>
  <c r="B51" i="10" s="1"/>
  <c r="L112" i="31" l="1"/>
  <c r="P111" i="31"/>
  <c r="E120" i="31"/>
  <c r="E59" i="30"/>
  <c r="E51" i="29"/>
  <c r="F50" i="11"/>
  <c r="B51" i="11" s="1"/>
  <c r="E51" i="10"/>
  <c r="F50" i="13"/>
  <c r="B51" i="13" s="1"/>
  <c r="M112" i="31" l="1"/>
  <c r="K113" i="31" s="1"/>
  <c r="F120" i="31"/>
  <c r="I120" i="31" s="1"/>
  <c r="D59" i="30"/>
  <c r="E60" i="30"/>
  <c r="E51" i="13"/>
  <c r="D51" i="29"/>
  <c r="D51" i="10"/>
  <c r="E51" i="11"/>
  <c r="L113" i="31" l="1"/>
  <c r="P112" i="31"/>
  <c r="D121" i="31"/>
  <c r="D60" i="30"/>
  <c r="F59" i="30"/>
  <c r="B63" i="30" s="1"/>
  <c r="D51" i="13"/>
  <c r="F51" i="10"/>
  <c r="B52" i="10" s="1"/>
  <c r="D51" i="11"/>
  <c r="F51" i="29"/>
  <c r="B52" i="29" s="1"/>
  <c r="M113" i="31" l="1"/>
  <c r="K114" i="31" s="1"/>
  <c r="E121" i="31"/>
  <c r="E63" i="30"/>
  <c r="D63" i="30" s="1"/>
  <c r="F63" i="30" s="1"/>
  <c r="B64" i="30" s="1"/>
  <c r="F51" i="13"/>
  <c r="B52" i="13" s="1"/>
  <c r="E52" i="29"/>
  <c r="E52" i="10"/>
  <c r="F51" i="11"/>
  <c r="B52" i="11" s="1"/>
  <c r="L114" i="31" l="1"/>
  <c r="P113" i="31"/>
  <c r="F121" i="31"/>
  <c r="I121" i="31" s="1"/>
  <c r="E64" i="30"/>
  <c r="D64" i="30" s="1"/>
  <c r="F64" i="30" s="1"/>
  <c r="E52" i="11"/>
  <c r="D52" i="29"/>
  <c r="E52" i="13"/>
  <c r="D52" i="10"/>
  <c r="M114" i="31" l="1"/>
  <c r="K115" i="31" s="1"/>
  <c r="D122" i="31"/>
  <c r="F52" i="29"/>
  <c r="B53" i="29" s="1"/>
  <c r="D52" i="11"/>
  <c r="D52" i="13"/>
  <c r="F52" i="10"/>
  <c r="B53" i="10" s="1"/>
  <c r="L115" i="31" l="1"/>
  <c r="P114" i="31"/>
  <c r="E122" i="31"/>
  <c r="F52" i="13"/>
  <c r="B53" i="13" s="1"/>
  <c r="E53" i="29"/>
  <c r="D53" i="29" s="1"/>
  <c r="F53" i="29" s="1"/>
  <c r="B54" i="29" s="1"/>
  <c r="F52" i="11"/>
  <c r="B53" i="11" s="1"/>
  <c r="E53" i="10"/>
  <c r="D53" i="10" s="1"/>
  <c r="F53" i="10" s="1"/>
  <c r="B54" i="10" s="1"/>
  <c r="M115" i="31" l="1"/>
  <c r="K116" i="31" s="1"/>
  <c r="F122" i="31"/>
  <c r="I122" i="31" s="1"/>
  <c r="E53" i="13"/>
  <c r="D53" i="13" s="1"/>
  <c r="F53" i="13" s="1"/>
  <c r="B54" i="13" s="1"/>
  <c r="E54" i="29"/>
  <c r="D54" i="29" s="1"/>
  <c r="F54" i="29" s="1"/>
  <c r="B55" i="29" s="1"/>
  <c r="E53" i="11"/>
  <c r="D53" i="11" s="1"/>
  <c r="F53" i="11" s="1"/>
  <c r="B54" i="11" s="1"/>
  <c r="E54" i="10"/>
  <c r="D54" i="10" s="1"/>
  <c r="F54" i="10" s="1"/>
  <c r="B55" i="10" s="1"/>
  <c r="P115" i="31" l="1"/>
  <c r="L116" i="31"/>
  <c r="D123" i="31"/>
  <c r="E123" i="31" s="1"/>
  <c r="E54" i="11"/>
  <c r="D54" i="11" s="1"/>
  <c r="F54" i="11" s="1"/>
  <c r="B55" i="11" s="1"/>
  <c r="E55" i="10"/>
  <c r="D55" i="10" s="1"/>
  <c r="F55" i="10" s="1"/>
  <c r="B56" i="10" s="1"/>
  <c r="E54" i="13"/>
  <c r="D54" i="13" s="1"/>
  <c r="F54" i="13" s="1"/>
  <c r="B55" i="13" s="1"/>
  <c r="E55" i="29"/>
  <c r="D55" i="29" s="1"/>
  <c r="F55" i="29" s="1"/>
  <c r="B56" i="29" s="1"/>
  <c r="M116" i="31" l="1"/>
  <c r="K117" i="31" s="1"/>
  <c r="F123" i="31"/>
  <c r="I123" i="31" s="1"/>
  <c r="E56" i="29"/>
  <c r="D56" i="29" s="1"/>
  <c r="F56" i="29" s="1"/>
  <c r="B57" i="29" s="1"/>
  <c r="E55" i="13"/>
  <c r="D55" i="13" s="1"/>
  <c r="F55" i="13" s="1"/>
  <c r="B56" i="13" s="1"/>
  <c r="E55" i="11"/>
  <c r="D55" i="11" s="1"/>
  <c r="F55" i="11" s="1"/>
  <c r="B56" i="11" s="1"/>
  <c r="E56" i="10"/>
  <c r="D56" i="10" s="1"/>
  <c r="F56" i="10" s="1"/>
  <c r="B57" i="10" s="1"/>
  <c r="L117" i="31" l="1"/>
  <c r="P116" i="31"/>
  <c r="D124" i="31"/>
  <c r="E124" i="31" s="1"/>
  <c r="E56" i="11"/>
  <c r="D56" i="11" s="1"/>
  <c r="F56" i="11" s="1"/>
  <c r="B57" i="11" s="1"/>
  <c r="E56" i="13"/>
  <c r="D56" i="13" s="1"/>
  <c r="F56" i="13" s="1"/>
  <c r="B57" i="13" s="1"/>
  <c r="E57" i="29"/>
  <c r="D57" i="29" s="1"/>
  <c r="F57" i="29" s="1"/>
  <c r="B58" i="29" s="1"/>
  <c r="E57" i="10"/>
  <c r="D57" i="10" s="1"/>
  <c r="F57" i="10" s="1"/>
  <c r="B58" i="10" s="1"/>
  <c r="M117" i="31" l="1"/>
  <c r="K118" i="31" s="1"/>
  <c r="F124" i="31"/>
  <c r="D125" i="31" s="1"/>
  <c r="E125" i="31" s="1"/>
  <c r="E58" i="10"/>
  <c r="D58" i="10" s="1"/>
  <c r="F58" i="10" s="1"/>
  <c r="B59" i="10" s="1"/>
  <c r="E58" i="29"/>
  <c r="D58" i="29" s="1"/>
  <c r="F58" i="29" s="1"/>
  <c r="B59" i="29" s="1"/>
  <c r="E57" i="11"/>
  <c r="D57" i="11" s="1"/>
  <c r="F57" i="11" s="1"/>
  <c r="B58" i="11" s="1"/>
  <c r="E57" i="13"/>
  <c r="D57" i="13" s="1"/>
  <c r="F57" i="13" s="1"/>
  <c r="B58" i="13" s="1"/>
  <c r="L118" i="31" l="1"/>
  <c r="N118" i="31" s="1"/>
  <c r="L35" i="31" s="1"/>
  <c r="A35" i="31" s="1"/>
  <c r="P117" i="31"/>
  <c r="F125" i="31"/>
  <c r="D126" i="31" s="1"/>
  <c r="E126" i="31" s="1"/>
  <c r="I124" i="31"/>
  <c r="E59" i="29"/>
  <c r="E58" i="13"/>
  <c r="D58" i="13" s="1"/>
  <c r="F58" i="13" s="1"/>
  <c r="B59" i="13" s="1"/>
  <c r="E59" i="10"/>
  <c r="E58" i="11"/>
  <c r="D58" i="11" s="1"/>
  <c r="F58" i="11" s="1"/>
  <c r="B59" i="11" s="1"/>
  <c r="M118" i="31" l="1"/>
  <c r="F126" i="31"/>
  <c r="D127" i="31" s="1"/>
  <c r="E127" i="31" s="1"/>
  <c r="I125" i="31"/>
  <c r="E59" i="11"/>
  <c r="D59" i="29"/>
  <c r="E60" i="29"/>
  <c r="E59" i="13"/>
  <c r="D59" i="10"/>
  <c r="E60" i="10"/>
  <c r="P118" i="31" l="1"/>
  <c r="O118" i="31"/>
  <c r="M35" i="31" s="1"/>
  <c r="B35" i="31" s="1"/>
  <c r="K119" i="31"/>
  <c r="F127" i="31"/>
  <c r="D128" i="31" s="1"/>
  <c r="E128" i="31" s="1"/>
  <c r="I126" i="31"/>
  <c r="D59" i="13"/>
  <c r="E60" i="13"/>
  <c r="D60" i="10"/>
  <c r="F59" i="10"/>
  <c r="B63" i="10" s="1"/>
  <c r="D60" i="29"/>
  <c r="F59" i="29"/>
  <c r="B63" i="29" s="1"/>
  <c r="D59" i="11"/>
  <c r="E60" i="11"/>
  <c r="L119" i="31" l="1"/>
  <c r="F128" i="31"/>
  <c r="D129" i="31" s="1"/>
  <c r="E129" i="31" s="1"/>
  <c r="I127" i="31"/>
  <c r="D60" i="11"/>
  <c r="F59" i="11"/>
  <c r="B63" i="11" s="1"/>
  <c r="E63" i="29"/>
  <c r="D63" i="29" s="1"/>
  <c r="F63" i="29" s="1"/>
  <c r="B64" i="29" s="1"/>
  <c r="D60" i="13"/>
  <c r="F59" i="13"/>
  <c r="B63" i="13" s="1"/>
  <c r="E63" i="10"/>
  <c r="D63" i="10" s="1"/>
  <c r="F63" i="10" s="1"/>
  <c r="B64" i="10" s="1"/>
  <c r="M119" i="31" l="1"/>
  <c r="I128" i="31"/>
  <c r="F129" i="31"/>
  <c r="D130" i="31" s="1"/>
  <c r="E130" i="31" s="1"/>
  <c r="E64" i="29"/>
  <c r="D64" i="29" s="1"/>
  <c r="F64" i="29" s="1"/>
  <c r="E64" i="10"/>
  <c r="D64" i="10" s="1"/>
  <c r="F64" i="10" s="1"/>
  <c r="E63" i="11"/>
  <c r="D63" i="11" s="1"/>
  <c r="F63" i="11" s="1"/>
  <c r="B64" i="11" s="1"/>
  <c r="E63" i="13"/>
  <c r="K120" i="31" l="1"/>
  <c r="P119" i="31"/>
  <c r="G130" i="31"/>
  <c r="E36" i="31" s="1"/>
  <c r="I129" i="31"/>
  <c r="F130" i="31"/>
  <c r="I130" i="31" s="1"/>
  <c r="E64" i="11"/>
  <c r="D64" i="11" s="1"/>
  <c r="F64" i="11" s="1"/>
  <c r="D63" i="13"/>
  <c r="L120" i="31" l="1"/>
  <c r="M120" i="31" s="1"/>
  <c r="H130" i="31"/>
  <c r="F36" i="31" s="1"/>
  <c r="D131" i="31"/>
  <c r="F63" i="13"/>
  <c r="B64" i="13" s="1"/>
  <c r="K121" i="31" l="1"/>
  <c r="P120" i="31"/>
  <c r="E131" i="31"/>
  <c r="E64" i="13"/>
  <c r="L121" i="31" l="1"/>
  <c r="F131" i="31"/>
  <c r="I131" i="31" s="1"/>
  <c r="D64" i="13"/>
  <c r="M121" i="31" l="1"/>
  <c r="D132" i="31"/>
  <c r="F64" i="13"/>
  <c r="B65" i="13" s="1"/>
  <c r="K122" i="31" l="1"/>
  <c r="P121" i="31"/>
  <c r="E132" i="31"/>
  <c r="E65" i="13"/>
  <c r="L122" i="31" l="1"/>
  <c r="F132" i="31"/>
  <c r="I132" i="31" s="1"/>
  <c r="D65" i="13"/>
  <c r="M122" i="31" l="1"/>
  <c r="D133" i="31"/>
  <c r="F65" i="13"/>
  <c r="B66" i="13" s="1"/>
  <c r="K123" i="31" l="1"/>
  <c r="P122" i="31"/>
  <c r="E133" i="31"/>
  <c r="E66" i="13"/>
  <c r="L123" i="31" l="1"/>
  <c r="F133" i="31"/>
  <c r="I133" i="31" s="1"/>
  <c r="D66" i="13"/>
  <c r="M123" i="31" l="1"/>
  <c r="D134" i="31"/>
  <c r="F66" i="13"/>
  <c r="B67" i="13" s="1"/>
  <c r="K124" i="31" l="1"/>
  <c r="P123" i="31"/>
  <c r="E134" i="31"/>
  <c r="E67" i="13"/>
  <c r="L124" i="31" l="1"/>
  <c r="F134" i="31"/>
  <c r="I134" i="31" s="1"/>
  <c r="D67" i="13"/>
  <c r="M124" i="31" l="1"/>
  <c r="K125" i="31" s="1"/>
  <c r="D135" i="31"/>
  <c r="E135" i="31" s="1"/>
  <c r="F67" i="13"/>
  <c r="B68" i="13" s="1"/>
  <c r="L125" i="31" l="1"/>
  <c r="P124" i="31"/>
  <c r="G142" i="31"/>
  <c r="E37" i="31" s="1"/>
  <c r="F135" i="31"/>
  <c r="H142" i="31" s="1"/>
  <c r="F37" i="31" s="1"/>
  <c r="E68" i="13"/>
  <c r="D68" i="13" s="1"/>
  <c r="F68" i="13" s="1"/>
  <c r="B69" i="13" s="1"/>
  <c r="M125" i="31" l="1"/>
  <c r="K126" i="31" s="1"/>
  <c r="I135" i="31"/>
  <c r="E69" i="13"/>
  <c r="D69" i="13" s="1"/>
  <c r="F69" i="13" s="1"/>
  <c r="B70" i="13" s="1"/>
  <c r="L126" i="31" l="1"/>
  <c r="P125" i="31"/>
  <c r="E70" i="13"/>
  <c r="D70" i="13" s="1"/>
  <c r="F70" i="13" s="1"/>
  <c r="B71" i="13" s="1"/>
  <c r="M126" i="31" l="1"/>
  <c r="K127" i="31" s="1"/>
  <c r="E71" i="13"/>
  <c r="D71" i="13" s="1"/>
  <c r="F71" i="13" s="1"/>
  <c r="B72" i="13" s="1"/>
  <c r="L127" i="31" l="1"/>
  <c r="M127" i="31" s="1"/>
  <c r="K128" i="31" s="1"/>
  <c r="P126" i="31"/>
  <c r="E72" i="13"/>
  <c r="D72" i="13" s="1"/>
  <c r="F72" i="13" s="1"/>
  <c r="B73" i="13" s="1"/>
  <c r="L128" i="31" l="1"/>
  <c r="P127" i="31"/>
  <c r="E73" i="13"/>
  <c r="D73" i="13" s="1"/>
  <c r="F73" i="13" s="1"/>
  <c r="B74" i="13" s="1"/>
  <c r="M128" i="31" l="1"/>
  <c r="K129" i="31" s="1"/>
  <c r="E74" i="13"/>
  <c r="L129" i="31" l="1"/>
  <c r="P128" i="31"/>
  <c r="D74" i="13"/>
  <c r="E75" i="13"/>
  <c r="M129" i="31" l="1"/>
  <c r="K130" i="31" s="1"/>
  <c r="C75" i="13"/>
  <c r="D75" i="13"/>
  <c r="F74" i="13"/>
  <c r="B76" i="13" s="1"/>
  <c r="L130" i="31" l="1"/>
  <c r="M130" i="31" s="1"/>
  <c r="O130" i="31" s="1"/>
  <c r="M36" i="31" s="1"/>
  <c r="B36" i="31" s="1"/>
  <c r="P129" i="31"/>
  <c r="E76" i="13"/>
  <c r="K131" i="31" l="1"/>
  <c r="P130" i="31"/>
  <c r="N130" i="31"/>
  <c r="L36" i="31" s="1"/>
  <c r="A36" i="31" s="1"/>
  <c r="D76" i="13"/>
  <c r="L131" i="31" l="1"/>
  <c r="F76" i="13"/>
  <c r="B77" i="13" s="1"/>
  <c r="M131" i="31" l="1"/>
  <c r="E77" i="13"/>
  <c r="K132" i="31" l="1"/>
  <c r="P131" i="31"/>
  <c r="D77" i="13"/>
  <c r="L132" i="31" l="1"/>
  <c r="M132" i="31" s="1"/>
  <c r="K133" i="31" s="1"/>
  <c r="F77" i="13"/>
  <c r="B78" i="13" s="1"/>
  <c r="L133" i="31" l="1"/>
  <c r="M133" i="31" s="1"/>
  <c r="K134" i="31" s="1"/>
  <c r="P132" i="31"/>
  <c r="E78" i="13"/>
  <c r="P133" i="31" l="1"/>
  <c r="L134" i="31"/>
  <c r="D78" i="13"/>
  <c r="M134" i="31" l="1"/>
  <c r="F78" i="13"/>
  <c r="B79" i="13" s="1"/>
  <c r="K135" i="31" l="1"/>
  <c r="P134" i="31"/>
  <c r="E79" i="13"/>
  <c r="L135" i="31" l="1"/>
  <c r="D79" i="13"/>
  <c r="M135" i="31" l="1"/>
  <c r="F79" i="13"/>
  <c r="B80" i="13" s="1"/>
  <c r="K136" i="31" l="1"/>
  <c r="P135" i="31"/>
  <c r="E80" i="13"/>
  <c r="L136" i="31" l="1"/>
  <c r="D80" i="13"/>
  <c r="M136" i="31" l="1"/>
  <c r="K137" i="31" s="1"/>
  <c r="F80" i="13"/>
  <c r="B81" i="13" s="1"/>
  <c r="L137" i="31" l="1"/>
  <c r="P136" i="31"/>
  <c r="E81" i="13"/>
  <c r="D81" i="13" s="1"/>
  <c r="F81" i="13" s="1"/>
  <c r="B82" i="13" s="1"/>
  <c r="M137" i="31" l="1"/>
  <c r="K138" i="31" s="1"/>
  <c r="E82" i="13"/>
  <c r="D82" i="13" s="1"/>
  <c r="F82" i="13" s="1"/>
  <c r="B83" i="13" s="1"/>
  <c r="L138" i="31" l="1"/>
  <c r="P137" i="31"/>
  <c r="E83" i="13"/>
  <c r="D83" i="13" s="1"/>
  <c r="F83" i="13" s="1"/>
  <c r="B84" i="13" s="1"/>
  <c r="M138" i="31" l="1"/>
  <c r="K139" i="31" s="1"/>
  <c r="E84" i="13"/>
  <c r="D84" i="13" s="1"/>
  <c r="F84" i="13" s="1"/>
  <c r="B85" i="13" s="1"/>
  <c r="L139" i="31" l="1"/>
  <c r="P138" i="31"/>
  <c r="E85" i="13"/>
  <c r="D85" i="13" s="1"/>
  <c r="F85" i="13" s="1"/>
  <c r="B86" i="13" s="1"/>
  <c r="M139" i="31" l="1"/>
  <c r="K140" i="31" s="1"/>
  <c r="E86" i="13"/>
  <c r="D86" i="13" s="1"/>
  <c r="F86" i="13" s="1"/>
  <c r="B87" i="13" s="1"/>
  <c r="P139" i="31" l="1"/>
  <c r="L140" i="31"/>
  <c r="M140" i="31" s="1"/>
  <c r="K141" i="31" s="1"/>
  <c r="E87" i="13"/>
  <c r="L141" i="31" l="1"/>
  <c r="P140" i="31"/>
  <c r="D87" i="13"/>
  <c r="E88" i="13"/>
  <c r="M141" i="31" l="1"/>
  <c r="K142" i="31" s="1"/>
  <c r="D88" i="13"/>
  <c r="F87" i="13"/>
  <c r="B89" i="13" s="1"/>
  <c r="L142" i="31" l="1"/>
  <c r="M142" i="31" s="1"/>
  <c r="O142" i="31" s="1"/>
  <c r="M37" i="31" s="1"/>
  <c r="B37" i="31" s="1"/>
  <c r="P141" i="31"/>
  <c r="E89" i="13"/>
  <c r="K143" i="31" l="1"/>
  <c r="P142" i="31"/>
  <c r="N142" i="31"/>
  <c r="L37" i="31" s="1"/>
  <c r="A37" i="31" s="1"/>
  <c r="D89" i="13"/>
  <c r="L143" i="31" l="1"/>
  <c r="M143" i="31" s="1"/>
  <c r="K144" i="31" s="1"/>
  <c r="F89" i="13"/>
  <c r="B90" i="13" s="1"/>
  <c r="L144" i="31" l="1"/>
  <c r="M144" i="31" s="1"/>
  <c r="K145" i="31" s="1"/>
  <c r="P143" i="31"/>
  <c r="E90" i="13"/>
  <c r="L145" i="31" l="1"/>
  <c r="P144" i="31"/>
  <c r="D90" i="13"/>
  <c r="M145" i="31" l="1"/>
  <c r="F90" i="13"/>
  <c r="B91" i="13" s="1"/>
  <c r="K146" i="31" l="1"/>
  <c r="P145" i="31"/>
  <c r="E91" i="13"/>
  <c r="L146" i="31" l="1"/>
  <c r="D91" i="13"/>
  <c r="M146" i="31" l="1"/>
  <c r="F91" i="13"/>
  <c r="B92" i="13" s="1"/>
  <c r="K147" i="31" l="1"/>
  <c r="P146" i="31"/>
  <c r="E92" i="13"/>
  <c r="L147" i="31" l="1"/>
  <c r="D92" i="13"/>
  <c r="M147" i="31" l="1"/>
  <c r="K148" i="31" s="1"/>
  <c r="F92" i="13"/>
  <c r="B93" i="13" s="1"/>
  <c r="L148" i="31" l="1"/>
  <c r="M148" i="31" s="1"/>
  <c r="K149" i="31" s="1"/>
  <c r="P147" i="31"/>
  <c r="E93" i="13"/>
  <c r="L149" i="31" l="1"/>
  <c r="M149" i="31" s="1"/>
  <c r="K150" i="31" s="1"/>
  <c r="P148" i="31"/>
  <c r="D93" i="13"/>
  <c r="L150" i="31" l="1"/>
  <c r="P149" i="31"/>
  <c r="F93" i="13"/>
  <c r="B94" i="13" s="1"/>
  <c r="M150" i="31" l="1"/>
  <c r="K151" i="31" s="1"/>
  <c r="E94" i="13"/>
  <c r="D94" i="13" s="1"/>
  <c r="F94" i="13" s="1"/>
  <c r="B95" i="13" s="1"/>
  <c r="L151" i="31" l="1"/>
  <c r="P150" i="31"/>
  <c r="E95" i="13"/>
  <c r="D95" i="13" s="1"/>
  <c r="F95" i="13" s="1"/>
  <c r="B96" i="13" s="1"/>
  <c r="M151" i="31" l="1"/>
  <c r="K152" i="31" s="1"/>
  <c r="E96" i="13"/>
  <c r="D96" i="13" s="1"/>
  <c r="F96" i="13" s="1"/>
  <c r="B97" i="13" s="1"/>
  <c r="L152" i="31" l="1"/>
  <c r="M152" i="31" s="1"/>
  <c r="K153" i="31" s="1"/>
  <c r="P151" i="31"/>
  <c r="E97" i="13"/>
  <c r="D97" i="13" s="1"/>
  <c r="F97" i="13" s="1"/>
  <c r="B98" i="13" s="1"/>
  <c r="L153" i="31" l="1"/>
  <c r="P152" i="31"/>
  <c r="E98" i="13"/>
  <c r="D98" i="13" s="1"/>
  <c r="F98" i="13" s="1"/>
  <c r="B99" i="13" s="1"/>
  <c r="M153" i="31" l="1"/>
  <c r="K154" i="31" s="1"/>
  <c r="E99" i="13"/>
  <c r="D99" i="13" s="1"/>
  <c r="F99" i="13" s="1"/>
  <c r="B100" i="13" s="1"/>
  <c r="L154" i="31" l="1"/>
  <c r="P153" i="31"/>
  <c r="E100" i="13"/>
  <c r="N154" i="31" l="1"/>
  <c r="L38" i="31" s="1"/>
  <c r="A38" i="31" s="1"/>
  <c r="M154" i="31"/>
  <c r="D100" i="13"/>
  <c r="E101" i="13"/>
  <c r="O154" i="31" l="1"/>
  <c r="M38" i="31" s="1"/>
  <c r="B38" i="31" s="1"/>
  <c r="K155" i="31"/>
  <c r="P154" i="31"/>
  <c r="D101" i="13"/>
  <c r="F100" i="13"/>
  <c r="L155" i="31" l="1"/>
  <c r="F66" i="6"/>
  <c r="H69" i="7" s="1"/>
  <c r="H70" i="7" s="1"/>
  <c r="H72" i="7" s="1"/>
  <c r="H74" i="7" s="1"/>
  <c r="H75" i="7" s="1"/>
  <c r="H22" i="7" l="1"/>
  <c r="H24" i="7" s="1"/>
  <c r="H26" i="7" s="1"/>
  <c r="H27" i="7" s="1"/>
  <c r="G66" i="6"/>
  <c r="M155" i="31"/>
  <c r="S66" i="6"/>
  <c r="H76" i="7" l="1"/>
  <c r="H78" i="7" s="1"/>
  <c r="H82" i="7" s="1"/>
  <c r="K156" i="31"/>
  <c r="P155" i="31"/>
  <c r="E33" i="4" l="1"/>
  <c r="E32" i="4" s="1"/>
  <c r="E50" i="4" s="1"/>
  <c r="C33" i="4"/>
  <c r="C26" i="2" s="1"/>
  <c r="L156" i="31"/>
  <c r="J66" i="6"/>
  <c r="J69" i="7" s="1"/>
  <c r="J70" i="7" s="1"/>
  <c r="J72" i="7" s="1"/>
  <c r="J74" i="7" s="1"/>
  <c r="J75" i="7" s="1"/>
  <c r="J22" i="7" l="1"/>
  <c r="J24" i="7" s="1"/>
  <c r="J26" i="7" s="1"/>
  <c r="J27" i="7" s="1"/>
  <c r="K66" i="6"/>
  <c r="M156" i="31"/>
  <c r="U66" i="6"/>
  <c r="H66" i="6"/>
  <c r="I69" i="7" s="1"/>
  <c r="I70" i="7" s="1"/>
  <c r="I72" i="7" s="1"/>
  <c r="I74" i="7" s="1"/>
  <c r="I75" i="7" s="1"/>
  <c r="J76" i="7" l="1"/>
  <c r="J78" i="7" s="1"/>
  <c r="I22" i="7"/>
  <c r="I24" i="7" s="1"/>
  <c r="I26" i="7" s="1"/>
  <c r="I27" i="7" s="1"/>
  <c r="I66" i="6"/>
  <c r="K157" i="31"/>
  <c r="P156" i="31"/>
  <c r="T66" i="6"/>
  <c r="I76" i="7" l="1"/>
  <c r="I78" i="7" s="1"/>
  <c r="L157" i="31"/>
  <c r="I81" i="7"/>
  <c r="C32" i="4"/>
  <c r="C28" i="2"/>
  <c r="I79" i="7" l="1"/>
  <c r="F34" i="4" s="1"/>
  <c r="J79" i="7"/>
  <c r="J82" i="7" s="1"/>
  <c r="C38" i="4"/>
  <c r="C50" i="4" s="1"/>
  <c r="E69" i="4"/>
  <c r="M157" i="31"/>
  <c r="C33" i="2"/>
  <c r="C19" i="26"/>
  <c r="C140" i="26" s="1"/>
  <c r="C141" i="26" s="1"/>
  <c r="F36" i="4"/>
  <c r="I82" i="7" l="1"/>
  <c r="G34" i="4"/>
  <c r="G32" i="4" s="1"/>
  <c r="G50" i="4" s="1"/>
  <c r="D19" i="4"/>
  <c r="D32" i="4"/>
  <c r="C73" i="4"/>
  <c r="C36" i="2" s="1"/>
  <c r="C38" i="2" s="1"/>
  <c r="D50" i="4"/>
  <c r="D3" i="4"/>
  <c r="D38" i="4"/>
  <c r="K158" i="31"/>
  <c r="P157" i="31"/>
  <c r="F50" i="4"/>
  <c r="C68" i="26"/>
  <c r="P19" i="26"/>
  <c r="C69" i="26" l="1"/>
  <c r="L158" i="31"/>
  <c r="M158" i="31" s="1"/>
  <c r="K159" i="31" s="1"/>
  <c r="C142" i="26"/>
  <c r="C144" i="26" s="1"/>
  <c r="C145" i="26" s="1"/>
  <c r="G146" i="26" s="1"/>
  <c r="G67" i="26" s="1"/>
  <c r="Q19" i="26"/>
  <c r="Q68" i="26" s="1"/>
  <c r="P68" i="26"/>
  <c r="G119" i="26" l="1"/>
  <c r="G120" i="26" s="1"/>
  <c r="G122" i="26" s="1"/>
  <c r="C122" i="26"/>
  <c r="C123" i="26" s="1"/>
  <c r="L159" i="31"/>
  <c r="P158" i="31"/>
  <c r="D4" i="26" l="1"/>
  <c r="D123" i="26"/>
  <c r="E123" i="26" s="1"/>
  <c r="F123" i="26" s="1"/>
  <c r="G123" i="26" s="1"/>
  <c r="H123" i="26" s="1"/>
  <c r="I123" i="26" s="1"/>
  <c r="J123" i="26" s="1"/>
  <c r="K123" i="26" s="1"/>
  <c r="L123" i="26" s="1"/>
  <c r="M123" i="26" s="1"/>
  <c r="N123" i="26" s="1"/>
  <c r="M159" i="31"/>
  <c r="K160" i="31" s="1"/>
  <c r="F4" i="26" l="1"/>
  <c r="E4" i="26"/>
  <c r="L160" i="31"/>
  <c r="P159" i="31"/>
  <c r="G4" i="26"/>
  <c r="M160" i="31" l="1"/>
  <c r="K161" i="31" s="1"/>
  <c r="H4" i="26"/>
  <c r="L161" i="31" l="1"/>
  <c r="P160" i="31"/>
  <c r="I4" i="26"/>
  <c r="M161" i="31" l="1"/>
  <c r="K162" i="31" s="1"/>
  <c r="J4" i="26"/>
  <c r="L162" i="31" l="1"/>
  <c r="P161" i="31"/>
  <c r="K4" i="26"/>
  <c r="M162" i="31" l="1"/>
  <c r="K163" i="31" s="1"/>
  <c r="L4" i="26"/>
  <c r="L163" i="31" l="1"/>
  <c r="P162" i="31"/>
  <c r="M4" i="26"/>
  <c r="M163" i="31" l="1"/>
  <c r="K164" i="31" s="1"/>
  <c r="N4" i="26"/>
  <c r="L164" i="31" l="1"/>
  <c r="P163" i="31"/>
  <c r="U41" i="6"/>
  <c r="T38" i="6"/>
  <c r="U38" i="6"/>
  <c r="M164" i="31" l="1"/>
  <c r="K165" i="31" s="1"/>
  <c r="L165" i="31" l="1"/>
  <c r="P164" i="31"/>
  <c r="J37" i="6"/>
  <c r="H37" i="6"/>
  <c r="F37" i="6"/>
  <c r="C6" i="9" s="1"/>
  <c r="C7" i="9" s="1"/>
  <c r="T37" i="6" l="1"/>
  <c r="I37" i="6"/>
  <c r="J81" i="6"/>
  <c r="K81" i="6" s="1"/>
  <c r="K37" i="6"/>
  <c r="S37" i="6"/>
  <c r="G37" i="6"/>
  <c r="M165" i="31"/>
  <c r="K166" i="31" s="1"/>
  <c r="H81" i="6"/>
  <c r="I81" i="6" s="1"/>
  <c r="H61" i="6"/>
  <c r="F61" i="6"/>
  <c r="F81" i="6"/>
  <c r="G81" i="6" s="1"/>
  <c r="J61" i="6"/>
  <c r="U37" i="6"/>
  <c r="U81" i="6" l="1"/>
  <c r="E8" i="9"/>
  <c r="L166" i="31"/>
  <c r="P165" i="31"/>
  <c r="T61" i="6"/>
  <c r="H74" i="6"/>
  <c r="U61" i="6"/>
  <c r="J74" i="6"/>
  <c r="F74" i="6"/>
  <c r="S61" i="6"/>
  <c r="C8" i="9"/>
  <c r="C9" i="9" s="1"/>
  <c r="C13" i="9" s="1"/>
  <c r="S81" i="6"/>
  <c r="D8" i="9"/>
  <c r="D9" i="9" s="1"/>
  <c r="D13" i="9" s="1"/>
  <c r="T81" i="6"/>
  <c r="E10" i="9" l="1"/>
  <c r="E9" i="9"/>
  <c r="E13" i="9" s="1"/>
  <c r="E20" i="9"/>
  <c r="E21" i="9" s="1"/>
  <c r="N166" i="31"/>
  <c r="L39" i="31" s="1"/>
  <c r="A39" i="31" s="1"/>
  <c r="M166" i="31"/>
  <c r="S74" i="6"/>
  <c r="F82" i="6"/>
  <c r="G82" i="6" s="1"/>
  <c r="J82" i="6"/>
  <c r="K82" i="6" s="1"/>
  <c r="U74" i="6"/>
  <c r="U68" i="6"/>
  <c r="D10" i="9"/>
  <c r="D20" i="9"/>
  <c r="D21" i="9" s="1"/>
  <c r="T74" i="6"/>
  <c r="H82" i="6"/>
  <c r="I82" i="6" s="1"/>
  <c r="T68" i="6"/>
  <c r="C20" i="9"/>
  <c r="C21" i="9" s="1"/>
  <c r="C10" i="9"/>
  <c r="E24" i="9" l="1"/>
  <c r="E17" i="2"/>
  <c r="D24" i="9"/>
  <c r="D17" i="2"/>
  <c r="C24" i="9"/>
  <c r="C17" i="2"/>
  <c r="O166" i="31"/>
  <c r="M39" i="31" s="1"/>
  <c r="B39" i="31" s="1"/>
  <c r="K167" i="31"/>
  <c r="P166" i="31"/>
  <c r="U82" i="6"/>
  <c r="J83" i="6"/>
  <c r="S82" i="6"/>
  <c r="F83" i="6"/>
  <c r="T82" i="6"/>
  <c r="H83" i="6"/>
  <c r="U83" i="6" l="1"/>
  <c r="K83" i="6"/>
  <c r="T83" i="6"/>
  <c r="I83" i="6"/>
  <c r="S83" i="6"/>
  <c r="G83" i="6"/>
  <c r="L167" i="31"/>
  <c r="F84" i="6"/>
  <c r="G84" i="6" s="1"/>
  <c r="J84" i="6"/>
  <c r="K84" i="6" s="1"/>
  <c r="H84" i="6"/>
  <c r="I84" i="6" s="1"/>
  <c r="M167" i="31" l="1"/>
  <c r="T84" i="6"/>
  <c r="H85" i="6"/>
  <c r="D15" i="2"/>
  <c r="U84" i="6"/>
  <c r="E15" i="2"/>
  <c r="J85" i="6"/>
  <c r="C15" i="2"/>
  <c r="F85" i="6"/>
  <c r="S84" i="6"/>
  <c r="K168" i="31" l="1"/>
  <c r="P167" i="31"/>
  <c r="E70" i="4"/>
  <c r="E63" i="4" s="1"/>
  <c r="C16" i="2"/>
  <c r="S85" i="6"/>
  <c r="T85" i="6"/>
  <c r="D16" i="2"/>
  <c r="F70" i="4"/>
  <c r="F63" i="4" s="1"/>
  <c r="F71" i="4" s="1"/>
  <c r="F73" i="4" s="1"/>
  <c r="E16" i="2"/>
  <c r="U85" i="6"/>
  <c r="G70" i="4"/>
  <c r="G63" i="4" s="1"/>
  <c r="G71" i="4" s="1"/>
  <c r="G73" i="4" s="1"/>
  <c r="E71" i="4" l="1"/>
  <c r="E73" i="4" s="1"/>
  <c r="E74" i="4" s="1"/>
  <c r="F74" i="4" s="1"/>
  <c r="G74" i="4" s="1"/>
  <c r="L168" i="31"/>
  <c r="M168" i="31" l="1"/>
  <c r="K169" i="31" l="1"/>
  <c r="P168" i="31"/>
  <c r="L169" i="31" l="1"/>
  <c r="M169" i="31" l="1"/>
  <c r="K170" i="31" l="1"/>
  <c r="P169" i="31"/>
  <c r="L170" i="31" l="1"/>
  <c r="M170" i="31" l="1"/>
  <c r="K171" i="31" l="1"/>
  <c r="P170" i="31"/>
  <c r="L171" i="31" l="1"/>
  <c r="M171" i="31" l="1"/>
  <c r="K172" i="31" l="1"/>
  <c r="P171" i="31"/>
  <c r="L172" i="31" l="1"/>
  <c r="M172" i="31" l="1"/>
  <c r="K173" i="31" s="1"/>
  <c r="L173" i="31" l="1"/>
  <c r="P172" i="31"/>
  <c r="M173" i="31" l="1"/>
  <c r="K174" i="31" s="1"/>
  <c r="L174" i="31" l="1"/>
  <c r="P173" i="31"/>
  <c r="M174" i="31" l="1"/>
  <c r="K175" i="31" s="1"/>
  <c r="L175" i="31" l="1"/>
  <c r="P174" i="31"/>
  <c r="M175" i="31" l="1"/>
  <c r="K176" i="31" s="1"/>
  <c r="L176" i="31" l="1"/>
  <c r="P175" i="31"/>
  <c r="M176" i="31" l="1"/>
  <c r="K177" i="31" s="1"/>
  <c r="L177" i="31" l="1"/>
  <c r="P176" i="31"/>
  <c r="M177" i="31" l="1"/>
  <c r="K178" i="31" s="1"/>
  <c r="L178" i="31" l="1"/>
  <c r="P177" i="31"/>
  <c r="N178" i="31" l="1"/>
  <c r="L40" i="31" s="1"/>
  <c r="A40" i="31" s="1"/>
  <c r="M178" i="31"/>
  <c r="O178" i="31" l="1"/>
  <c r="M40" i="31" s="1"/>
  <c r="B40" i="31" s="1"/>
  <c r="K179" i="31"/>
  <c r="P178" i="31"/>
  <c r="L179" i="31" l="1"/>
  <c r="M179" i="31" l="1"/>
  <c r="K180" i="31" l="1"/>
  <c r="P179" i="31"/>
  <c r="L180" i="31" l="1"/>
  <c r="M180" i="31" l="1"/>
  <c r="K181" i="31" l="1"/>
  <c r="P180" i="31"/>
  <c r="L181" i="31" l="1"/>
  <c r="M181" i="31" l="1"/>
  <c r="K182" i="31" l="1"/>
  <c r="P181" i="31"/>
  <c r="L182" i="31" l="1"/>
  <c r="M182" i="31" l="1"/>
  <c r="K183" i="31" l="1"/>
  <c r="P182" i="31"/>
  <c r="L183" i="31" l="1"/>
  <c r="M183" i="31" l="1"/>
  <c r="K184" i="31" l="1"/>
  <c r="P183" i="31"/>
  <c r="L184" i="31" l="1"/>
  <c r="M184" i="31" l="1"/>
  <c r="K185" i="31" s="1"/>
  <c r="L185" i="31" l="1"/>
  <c r="P184" i="31"/>
  <c r="M185" i="31" l="1"/>
  <c r="K186" i="31" s="1"/>
  <c r="L186" i="31" l="1"/>
  <c r="P185" i="31"/>
  <c r="M186" i="31" l="1"/>
  <c r="K187" i="31" s="1"/>
  <c r="L187" i="31" l="1"/>
  <c r="P186" i="31"/>
  <c r="M187" i="31" l="1"/>
  <c r="K188" i="31" s="1"/>
  <c r="L188" i="31" l="1"/>
  <c r="P187" i="31"/>
  <c r="M188" i="31" l="1"/>
  <c r="K189" i="31" s="1"/>
  <c r="L189" i="31" l="1"/>
  <c r="P188" i="31"/>
  <c r="M189" i="31" l="1"/>
  <c r="K190" i="31" s="1"/>
  <c r="L190" i="31" l="1"/>
  <c r="P189" i="31"/>
  <c r="N190" i="31" l="1"/>
  <c r="L41" i="31" s="1"/>
  <c r="A41" i="31" s="1"/>
  <c r="M190" i="31"/>
  <c r="O190" i="31" l="1"/>
  <c r="M41" i="31" s="1"/>
  <c r="B41" i="31" s="1"/>
  <c r="K191" i="31"/>
  <c r="P190" i="31"/>
  <c r="L191" i="31" l="1"/>
  <c r="M191" i="31" l="1"/>
  <c r="K192" i="31" l="1"/>
  <c r="P191" i="31"/>
  <c r="L192" i="31" l="1"/>
  <c r="M192" i="31" l="1"/>
  <c r="K193" i="31" l="1"/>
  <c r="P192" i="31"/>
  <c r="L193" i="31" l="1"/>
  <c r="M193" i="31" l="1"/>
  <c r="K194" i="31" l="1"/>
  <c r="P193" i="31"/>
  <c r="L194" i="31" l="1"/>
  <c r="M194" i="31" l="1"/>
  <c r="K195" i="31" l="1"/>
  <c r="P194" i="31"/>
  <c r="L195" i="31" l="1"/>
  <c r="M195" i="31" l="1"/>
  <c r="K196" i="31" l="1"/>
  <c r="P195" i="31"/>
  <c r="L196" i="31" l="1"/>
  <c r="M196" i="31" l="1"/>
  <c r="K197" i="31" s="1"/>
  <c r="L197" i="31" l="1"/>
  <c r="P196" i="31"/>
  <c r="M197" i="31" l="1"/>
  <c r="K198" i="31" s="1"/>
  <c r="L198" i="31" l="1"/>
  <c r="P197" i="31"/>
  <c r="M198" i="31" l="1"/>
  <c r="K199" i="31" s="1"/>
  <c r="L199" i="31" l="1"/>
  <c r="P198" i="31"/>
  <c r="M199" i="31" l="1"/>
  <c r="K200" i="31" s="1"/>
  <c r="L200" i="31" l="1"/>
  <c r="P199" i="31"/>
  <c r="M200" i="31" l="1"/>
  <c r="K201" i="31" s="1"/>
  <c r="L201" i="31" l="1"/>
  <c r="P200" i="31"/>
  <c r="M201" i="31" l="1"/>
  <c r="K202" i="31" s="1"/>
  <c r="L202" i="31" l="1"/>
  <c r="P201" i="31"/>
  <c r="N202" i="31" l="1"/>
  <c r="L42" i="31" s="1"/>
  <c r="A42" i="31" s="1"/>
  <c r="M202" i="31"/>
  <c r="O202" i="31" l="1"/>
  <c r="M42" i="31" s="1"/>
  <c r="B42" i="31" s="1"/>
  <c r="K203" i="31"/>
  <c r="P202" i="31"/>
  <c r="L203" i="31" l="1"/>
  <c r="M203" i="31" l="1"/>
  <c r="K204" i="31" l="1"/>
  <c r="P203" i="31"/>
  <c r="L204" i="31" l="1"/>
  <c r="M204" i="31" l="1"/>
  <c r="K205" i="31" l="1"/>
  <c r="P204" i="31"/>
  <c r="L205" i="31" l="1"/>
  <c r="M205" i="31" l="1"/>
  <c r="K206" i="31" l="1"/>
  <c r="P205" i="31"/>
  <c r="L206" i="31" l="1"/>
  <c r="M206" i="31" l="1"/>
  <c r="K207" i="31" l="1"/>
  <c r="P206" i="31"/>
  <c r="L207" i="31" l="1"/>
  <c r="M207" i="31" l="1"/>
  <c r="K208" i="31" l="1"/>
  <c r="P207" i="31"/>
  <c r="L208" i="31" l="1"/>
  <c r="M208" i="31" l="1"/>
  <c r="K209" i="31" l="1"/>
  <c r="P208" i="31"/>
  <c r="L209" i="31" l="1"/>
  <c r="M209" i="31" l="1"/>
  <c r="K210" i="31" l="1"/>
  <c r="P209" i="31"/>
  <c r="L210" i="31" l="1"/>
  <c r="M210" i="31" l="1"/>
  <c r="K211" i="31" l="1"/>
  <c r="P210" i="31"/>
  <c r="L211" i="31" l="1"/>
  <c r="M211" i="31" l="1"/>
  <c r="K212" i="31" l="1"/>
  <c r="P211" i="31"/>
  <c r="L212" i="31" l="1"/>
  <c r="N214" i="31" l="1"/>
  <c r="L43" i="31" s="1"/>
  <c r="A43" i="31" s="1"/>
  <c r="M212" i="31"/>
  <c r="O214" i="31" s="1"/>
  <c r="M43" i="31" s="1"/>
  <c r="B43" i="31" s="1"/>
  <c r="P212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Merle</author>
    <author>Niel Thierry</author>
  </authors>
  <commentList>
    <comment ref="E7" authorId="0" shapeId="0" xr:uid="{2E793CD0-0EC5-465D-8974-8F0CD53B0478}">
      <text>
        <r>
          <rPr>
            <b/>
            <sz val="9"/>
            <color indexed="81"/>
            <rFont val="Tahoma"/>
            <family val="2"/>
          </rPr>
          <t>Prêt MPE : enveloppe moyenne entre 3 000 et 4 000 €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1" shapeId="0" xr:uid="{40355D35-369C-4A16-B288-EA1E131D65B4}">
      <text>
        <r>
          <rPr>
            <b/>
            <sz val="9"/>
            <color indexed="81"/>
            <rFont val="Tahoma"/>
            <family val="2"/>
          </rPr>
          <t>Le Prêt MPE ne peut excéder 60 mois et la durée du prêt bancaire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1" shapeId="0" xr:uid="{38BDD5FD-B5CF-47C0-908C-C203C44EA509}">
      <text>
        <r>
          <rPr>
            <b/>
            <sz val="9"/>
            <color indexed="81"/>
            <rFont val="Tahoma"/>
            <family val="2"/>
          </rPr>
          <t>Le Prêt MPE ne peut excéder 60 mois et la durée du prêt bancaire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BC298771-BFD1-4B06-A574-A0569314E063}">
      <text>
        <r>
          <rPr>
            <b/>
            <sz val="9"/>
            <color indexed="81"/>
            <rFont val="Tahoma"/>
            <family val="2"/>
          </rPr>
          <t>Prêt d'honneur : enveloppe moyenne entre 5 000 et 7 500 €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" authorId="0" shapeId="0" xr:uid="{B38BF07A-2523-4185-815F-C2A9B6F14067}">
      <text>
        <r>
          <rPr>
            <b/>
            <sz val="9"/>
            <color indexed="81"/>
            <rFont val="Tahoma"/>
            <family val="2"/>
          </rPr>
          <t>Prêt d'Honneur : 
durée moyenne de 36 à 48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8" authorId="0" shapeId="0" xr:uid="{7A0B80F8-41AC-4705-9CB4-F820470358D6}">
      <text>
        <r>
          <rPr>
            <b/>
            <sz val="9"/>
            <color indexed="81"/>
            <rFont val="Tahoma"/>
            <family val="2"/>
          </rPr>
          <t>Prêt d'Honneur : 
durée moyenne de 36 à 48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 xr:uid="{8143CE39-8024-4D89-B9C8-C544B040154C}">
      <text>
        <r>
          <rPr>
            <b/>
            <sz val="9"/>
            <color indexed="81"/>
            <rFont val="Tahoma"/>
            <family val="2"/>
          </rPr>
          <t>Durée de l'emprunt : maxi 84 mois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<sst xmlns="http://schemas.openxmlformats.org/spreadsheetml/2006/main" count="1207" uniqueCount="571">
  <si>
    <t>Matières consommables</t>
  </si>
  <si>
    <t>Fournitures de bureau</t>
  </si>
  <si>
    <t>Emballages</t>
  </si>
  <si>
    <t>CHARGES EXTERNES</t>
  </si>
  <si>
    <t>Fournitures d’entretien</t>
  </si>
  <si>
    <t>IMPOTS ET TAXES (HORS IS)</t>
  </si>
  <si>
    <t>CHARGES DE PERSONNEL</t>
  </si>
  <si>
    <t>CHARGES FINANCIERES</t>
  </si>
  <si>
    <t>Intérêts des emprunts</t>
  </si>
  <si>
    <t>Dotation aux amortissements</t>
  </si>
  <si>
    <t>Dotation aux provisions</t>
  </si>
  <si>
    <t>TOTAL DES CHARGES</t>
  </si>
  <si>
    <t>Total des charges</t>
  </si>
  <si>
    <t>Total CA</t>
  </si>
  <si>
    <t>Total des charges variables</t>
  </si>
  <si>
    <t xml:space="preserve">Marge sur coûts variables </t>
  </si>
  <si>
    <t xml:space="preserve">Taux de marge variables </t>
  </si>
  <si>
    <t>Charges fixes</t>
  </si>
  <si>
    <t>RESSOURCES</t>
  </si>
  <si>
    <t>BESOINS</t>
  </si>
  <si>
    <t>Véhicules</t>
  </si>
  <si>
    <t>Autres (précisez)</t>
  </si>
  <si>
    <t>TOTAL DES BESOINS</t>
  </si>
  <si>
    <t>CAPITAUX PROPRES</t>
  </si>
  <si>
    <t>TOTAL DES RESSOURCES</t>
  </si>
  <si>
    <t>SOLDE DEBUT DE MOIS</t>
  </si>
  <si>
    <t>SOLDE MENSUEL</t>
  </si>
  <si>
    <t>SOLDE CUMULE</t>
  </si>
  <si>
    <t xml:space="preserve">   DECAISSEMENTS D’EXPLOITATION</t>
  </si>
  <si>
    <t xml:space="preserve">   DECAISSEMENTS HORS EXPLOITATION</t>
  </si>
  <si>
    <t>Démarrage</t>
  </si>
  <si>
    <t>Energie EDF/eau</t>
  </si>
  <si>
    <t xml:space="preserve">Frais de formation </t>
  </si>
  <si>
    <t>FIN AN1</t>
  </si>
  <si>
    <t>FIN AN2</t>
  </si>
  <si>
    <t>Emprunt bancaire</t>
  </si>
  <si>
    <t>Chiffre d'affaires TTC annuel</t>
  </si>
  <si>
    <t>Nb de jours paiement moyen clients</t>
  </si>
  <si>
    <t>Chiffre d'affaires TTC journalier</t>
  </si>
  <si>
    <t>Encours clients</t>
  </si>
  <si>
    <t>Nb de jours paiement moyen fournisseurs</t>
  </si>
  <si>
    <t>Crédit fournisseurs</t>
  </si>
  <si>
    <t>Montant de l'acompte</t>
  </si>
  <si>
    <t>CHIFFRE D'AFFAIRES</t>
  </si>
  <si>
    <t>Carburant</t>
  </si>
  <si>
    <t>Tableau d'Amortissement d'Emprunt</t>
  </si>
  <si>
    <t>soit</t>
  </si>
  <si>
    <t>mensualités</t>
  </si>
  <si>
    <t>N° Mensualité</t>
  </si>
  <si>
    <t>Capital restant</t>
  </si>
  <si>
    <t>Mensualités</t>
  </si>
  <si>
    <t>Amortissements</t>
  </si>
  <si>
    <t>Intérêts</t>
  </si>
  <si>
    <t>dû début période</t>
  </si>
  <si>
    <t>dû fin période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</si>
  <si>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</si>
  <si>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</si>
  <si>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</si>
  <si>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</si>
  <si>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</si>
  <si>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</si>
  <si>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</si>
  <si>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</si>
  <si>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</si>
  <si>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</si>
  <si>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</si>
  <si>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</si>
  <si>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Total </t>
  </si>
  <si>
    <t>1° Année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</si>
  <si>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</si>
  <si>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</si>
  <si>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</si>
  <si>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</si>
  <si>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</si>
  <si>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</si>
  <si>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</si>
  <si>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</si>
  <si>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</si>
  <si>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</si>
  <si>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</si>
  <si>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</si>
  <si>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2° Année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</si>
  <si>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</si>
  <si>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</si>
  <si>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</si>
  <si>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</si>
  <si>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</si>
  <si>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</si>
  <si>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</si>
  <si>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</si>
  <si>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</si>
  <si>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</si>
  <si>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</si>
  <si>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</si>
  <si>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3° Année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</si>
  <si>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</si>
  <si>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</si>
  <si>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</si>
  <si>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</si>
  <si>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</si>
  <si>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</si>
  <si>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</si>
  <si>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</si>
  <si>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</si>
  <si>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</si>
  <si>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</si>
  <si>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</si>
  <si>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4° Année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</si>
  <si>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</si>
  <si>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</si>
  <si>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</si>
  <si>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</si>
  <si>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</si>
  <si>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</si>
  <si>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</si>
  <si>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</si>
  <si>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</si>
  <si>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</si>
  <si>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</si>
  <si>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</si>
  <si>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5° Année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</si>
  <si>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</si>
  <si>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</si>
  <si>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</si>
  <si>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</si>
  <si>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</si>
  <si>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</si>
  <si>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</si>
  <si>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</si>
  <si>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</si>
  <si>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</si>
  <si>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</si>
  <si>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</si>
  <si>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6° Année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</si>
  <si>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</si>
  <si>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</si>
  <si>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</si>
  <si>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</si>
  <si>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</si>
  <si>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</si>
  <si>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</si>
  <si>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</si>
  <si>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</si>
  <si>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</si>
  <si>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</si>
  <si>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</si>
  <si>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7° Année</t>
  </si>
  <si>
    <t>TYPE DE PRET :</t>
  </si>
  <si>
    <t>BANQUE</t>
  </si>
  <si>
    <t>MONTANT :</t>
  </si>
  <si>
    <t>DUREE (année) :</t>
  </si>
  <si>
    <t>TAUX (TEG) :</t>
  </si>
  <si>
    <t>euros</t>
  </si>
  <si>
    <t>FONDS PROPRES ET FINANCEMENTS</t>
  </si>
  <si>
    <t>ENCAISSEMENTS D'EXPLOITATION</t>
  </si>
  <si>
    <t>SOLDE D'EXPLOITATION</t>
  </si>
  <si>
    <t>REMBOURSEMENT EMPRUNTS</t>
  </si>
  <si>
    <t>euros/mois</t>
  </si>
  <si>
    <t>SOLDES CUMULES</t>
  </si>
  <si>
    <t>ENDETTEMENT</t>
  </si>
  <si>
    <t>TOTAL</t>
  </si>
  <si>
    <t>SOLDE HORS EXPLOITATION</t>
  </si>
  <si>
    <t>Impôt sur les sociétés</t>
  </si>
  <si>
    <t>Capital + Cpte courants associés</t>
  </si>
  <si>
    <t>TVA à payer ou Crédit de TVA</t>
  </si>
  <si>
    <t>Ventilation TVA sur CA</t>
  </si>
  <si>
    <t>Total TVA collectée</t>
  </si>
  <si>
    <t>Ventilation TVA sur achats</t>
  </si>
  <si>
    <t>Total TVA déductible sur exploitation</t>
  </si>
  <si>
    <t xml:space="preserve">Total TVA déductible </t>
  </si>
  <si>
    <t>TVA à payer ou crédit de TVA mensuel</t>
  </si>
  <si>
    <t xml:space="preserve">% Acompte clients perçus </t>
  </si>
  <si>
    <t>% Acompte fournisseurs payés</t>
  </si>
  <si>
    <t>TABLEAU DE CALCUL DU BFR</t>
  </si>
  <si>
    <t>Mois</t>
  </si>
  <si>
    <t>Stock de départ</t>
  </si>
  <si>
    <t>Apports en nature</t>
  </si>
  <si>
    <t>AchatsTTC annuel</t>
  </si>
  <si>
    <t>Achats TTC journalier</t>
  </si>
  <si>
    <t>NB JOURS TRAVAILLES/AN</t>
  </si>
  <si>
    <t xml:space="preserve">Emprunt bancaire </t>
  </si>
  <si>
    <t>POINT MORT JOUR HT en CA</t>
  </si>
  <si>
    <t>Chiffres d'affaires</t>
  </si>
  <si>
    <t>Capacité d'autofinancement</t>
  </si>
  <si>
    <t>PREVISIONNEL DE L'ACTIVITE</t>
  </si>
  <si>
    <t>PLAN DE FINANCEMENT DE DEMARRAGE</t>
  </si>
  <si>
    <t>Investissements incorporels</t>
  </si>
  <si>
    <t>Investissements corporels</t>
  </si>
  <si>
    <t>TVA sur immobilisations</t>
  </si>
  <si>
    <t>Besoins</t>
  </si>
  <si>
    <t>Ressources</t>
  </si>
  <si>
    <t>Total des besoins :</t>
  </si>
  <si>
    <t>Total des ressources :</t>
  </si>
  <si>
    <t>Seuil de rentabilité</t>
  </si>
  <si>
    <t>TTC</t>
  </si>
  <si>
    <t>HT</t>
  </si>
  <si>
    <t>Vérifications</t>
  </si>
  <si>
    <t>Observations</t>
  </si>
  <si>
    <t xml:space="preserve">CAPACITE D’AUTOFIN. </t>
  </si>
  <si>
    <t>CHARGES EXCEPTIONNELLES &amp; DOTATIONS AMORT. &amp; PROVISIONS</t>
  </si>
  <si>
    <t>Nombre de mois sur l'exercice</t>
  </si>
  <si>
    <t>Matériel de bureau</t>
  </si>
  <si>
    <t>Enregistrement à l'INPI</t>
  </si>
  <si>
    <t>Outillage professionnel</t>
  </si>
  <si>
    <t>Enseigne / devanture</t>
  </si>
  <si>
    <t>Chiffre d'affaires encaissé TTC à 10%</t>
  </si>
  <si>
    <t>Chiffre d'affaires encaissé TTC à 20%</t>
  </si>
  <si>
    <t>TVA à 10%</t>
  </si>
  <si>
    <t>TVA à 20%</t>
  </si>
  <si>
    <t>Achats décaissés à 10%</t>
  </si>
  <si>
    <t>Achats décaissés à 20%</t>
  </si>
  <si>
    <t>Fonds de commerce (immos corporelles)</t>
  </si>
  <si>
    <t>Charges sociales patronales et salariales</t>
  </si>
  <si>
    <t>Locations mobilières (matériel, véhicules...)</t>
  </si>
  <si>
    <t>Indemnités kilométriques</t>
  </si>
  <si>
    <t>Rémunération dirigeants</t>
  </si>
  <si>
    <t>Cotisations sociales dirigeants</t>
  </si>
  <si>
    <t>Référencement Internet</t>
  </si>
  <si>
    <t>Récupération de TVA</t>
  </si>
  <si>
    <t>Pas de TVA sur ce poste</t>
  </si>
  <si>
    <t>TVA à payer ou crédit de TVA semestriel</t>
  </si>
  <si>
    <t>Année</t>
  </si>
  <si>
    <t>SEUIL DE RENTABILITE HORS ENDETTEMENT</t>
  </si>
  <si>
    <t>SEUIL DE RENTABILITE AVEC ENDETTEMENT</t>
  </si>
  <si>
    <t>CA seuil de rentabilité 
HORS ENDETTEMENT</t>
  </si>
  <si>
    <t>CA seuil de rentabilité 
AVEC ENDETTEMENT</t>
  </si>
  <si>
    <t>EXCEDENT BRUT D'EXPLOITATION (EBE)</t>
  </si>
  <si>
    <t>VALEUR AJOUTEE (VA)</t>
  </si>
  <si>
    <t>MARGE COMMERCIALE (MC)</t>
  </si>
  <si>
    <t>RESULTAT BRUT D'EXPLOITATION</t>
  </si>
  <si>
    <t>ACHATS MARCHANDISES / MATIERES PREMIERES</t>
  </si>
  <si>
    <t>AUTRES ACHATS</t>
  </si>
  <si>
    <t>RESULTAT NET</t>
  </si>
  <si>
    <t>%</t>
  </si>
  <si>
    <t>x</t>
  </si>
  <si>
    <t>Honoraires autres (agence immo, architecte…)</t>
  </si>
  <si>
    <t>AVANCE DE TVA</t>
  </si>
  <si>
    <t>Variation du stock</t>
  </si>
  <si>
    <t>Prêt relais de TVA</t>
  </si>
  <si>
    <t>EMPRUNTS</t>
  </si>
  <si>
    <t>PLAN DE FINANCEMENT</t>
  </si>
  <si>
    <t>IMMOBILISATIONS INCORPORELLES         HT</t>
  </si>
  <si>
    <t>Honoraires juridiques et comptables en création</t>
  </si>
  <si>
    <t>Garantie sur prêt bancaire (BPI, SOCAMA…)</t>
  </si>
  <si>
    <t>Frais d'établissement (greffe, JO, honoraires de constitution…)</t>
  </si>
  <si>
    <t>Frais de R&amp;D, études</t>
  </si>
  <si>
    <t>Droits d'entrée Franchise, Marque, Concession</t>
  </si>
  <si>
    <t>Fonds de commerce (immo incorporelle)</t>
  </si>
  <si>
    <t>Droit au Bail / Pas de Porte</t>
  </si>
  <si>
    <t>Droits d'enregistrement</t>
  </si>
  <si>
    <t>Créances clients - Dettes fournisseurs</t>
  </si>
  <si>
    <t>IMMOBILISATIONS CORPORELLES            HT</t>
  </si>
  <si>
    <t>Autre emprunt (précisez)</t>
  </si>
  <si>
    <t>Capital (en numéraire)</t>
  </si>
  <si>
    <t>Capital (en nature / industrie)</t>
  </si>
  <si>
    <t>Compte courants d'associés (en nature)</t>
  </si>
  <si>
    <t>Compte courants d'associés (frais engagés)</t>
  </si>
  <si>
    <t>Compte courants d'associés (en numéraire)</t>
  </si>
  <si>
    <t>CALCUL CREANCES CLIENTS</t>
  </si>
  <si>
    <t>CREANCES CLIENTS</t>
  </si>
  <si>
    <t>CALCUL DETTES FOURNISSEURS</t>
  </si>
  <si>
    <t>DETTES FOURNISSEURS</t>
  </si>
  <si>
    <t>BESOIN EN FONDS DE ROULEMENT</t>
  </si>
  <si>
    <t>Résultat net</t>
  </si>
  <si>
    <t>Besoin en Fonds de Roulement</t>
  </si>
  <si>
    <t>FICHE DE SYNTHESE DU FINANCIER</t>
  </si>
  <si>
    <t xml:space="preserve">NOM DES DIRIGEANTS : </t>
  </si>
  <si>
    <t xml:space="preserve">STATUT JURIDIQUE : </t>
  </si>
  <si>
    <t>TOTAL DECAISSEMENTS D'EXPLOITATION</t>
  </si>
  <si>
    <t>TOTAL ENCAISSEMENTS HORS EXPLOITATION</t>
  </si>
  <si>
    <t>TOTAL ENCAISSEMENTS D'EXPLOITATION</t>
  </si>
  <si>
    <t>TOTAL DECAISSEMENTS HORS EXPLOITATION</t>
  </si>
  <si>
    <t>SIG</t>
  </si>
  <si>
    <t>STOCK HT</t>
  </si>
  <si>
    <t>Effet levier bancaire</t>
  </si>
  <si>
    <t>Commissions cartes bancaires</t>
  </si>
  <si>
    <t>Terrasse</t>
  </si>
  <si>
    <t>6 à 10 ans</t>
  </si>
  <si>
    <t>5 à 10 ans</t>
  </si>
  <si>
    <t>4 à 5 ans</t>
  </si>
  <si>
    <t>10 ans</t>
  </si>
  <si>
    <t>10 à 20 ans</t>
  </si>
  <si>
    <t>3 ans</t>
  </si>
  <si>
    <t>Matériel informatique</t>
  </si>
  <si>
    <t xml:space="preserve">Brevets, certificats d'obtention végétale : </t>
  </si>
  <si>
    <t>5 ans</t>
  </si>
  <si>
    <t>Charges</t>
  </si>
  <si>
    <t>NOM DE L'ENTREPRISE :</t>
  </si>
  <si>
    <t>Autre (précisez)</t>
  </si>
  <si>
    <t>AMORTISSEMENTS</t>
  </si>
  <si>
    <t>DAM an 1</t>
  </si>
  <si>
    <t>DAM an 2</t>
  </si>
  <si>
    <t>DAM an 3</t>
  </si>
  <si>
    <t>Durée</t>
  </si>
  <si>
    <t>Formations (HACCP, CMA…)</t>
  </si>
  <si>
    <t>Immo financières (caution)</t>
  </si>
  <si>
    <t>Variation du Stock</t>
  </si>
  <si>
    <t>REMBOURSEMENT DES EMPRUNTS</t>
  </si>
  <si>
    <t>TVA sur stock de départ</t>
  </si>
  <si>
    <t>Rémunération nette dirigeant 1</t>
  </si>
  <si>
    <t>Cotisations sociales dirigeant 1</t>
  </si>
  <si>
    <t>Rémunération nette dirigeant 2</t>
  </si>
  <si>
    <t>Cotisations sociales dirigeant 2</t>
  </si>
  <si>
    <t>Excédent de trésorerie pour financer les charges au démarrage</t>
  </si>
  <si>
    <t>BFR &amp; IMMO FINANCIERES</t>
  </si>
  <si>
    <t>Non</t>
  </si>
  <si>
    <t>Oui</t>
  </si>
  <si>
    <t>SARL</t>
  </si>
  <si>
    <t>SAS</t>
  </si>
  <si>
    <t>EIRL</t>
  </si>
  <si>
    <t>Entreprise Individuelle</t>
  </si>
  <si>
    <t>SASU</t>
  </si>
  <si>
    <t xml:space="preserve">Composition du CA HT </t>
  </si>
  <si>
    <t xml:space="preserve">CA mensuel HT : </t>
  </si>
  <si>
    <t>HYPOTHESES DE CHIFFRE D'AFFAIRES FACTURE HT</t>
  </si>
  <si>
    <t>Charges fixes avec endettement</t>
  </si>
  <si>
    <t>Frais bancaires au démarrage (garantie, dossiers…)</t>
  </si>
  <si>
    <t>Services bancaires annuels</t>
  </si>
  <si>
    <t>Réceptions, salons, évènements</t>
  </si>
  <si>
    <t>se remplit en complétant l'onglet  "chiffre d'affaires"</t>
  </si>
  <si>
    <t>Prêt d'honneur IPA</t>
  </si>
  <si>
    <t>Remboursement du prêt d'honneur IPA</t>
  </si>
  <si>
    <t>Prêt d'honneur IPA (160 euros/mois minimum)</t>
  </si>
  <si>
    <t>Investissements financiers</t>
  </si>
  <si>
    <t>CHIFFRE D'AFFAIRES (CA)</t>
  </si>
  <si>
    <t>Loyer</t>
  </si>
  <si>
    <t>Charges locatives</t>
  </si>
  <si>
    <t>Cadeaux clientèle, dons</t>
  </si>
  <si>
    <t>CGA, cotisations</t>
  </si>
  <si>
    <t>Licence, logiciels (location)</t>
  </si>
  <si>
    <t>Taxe d’apprentissage, formation continue</t>
  </si>
  <si>
    <t>Crédit Vendeur</t>
  </si>
  <si>
    <t>Licence, logiciel (acquisition) logiciel professionnel</t>
  </si>
  <si>
    <t>Nature prêt</t>
  </si>
  <si>
    <t>Taux</t>
  </si>
  <si>
    <t>Produit/Service 1</t>
  </si>
  <si>
    <t>Produit/Service 2</t>
  </si>
  <si>
    <t>Produit/Service 3</t>
  </si>
  <si>
    <t>Produit/Service 4</t>
  </si>
  <si>
    <t>Prêt Créasol</t>
  </si>
  <si>
    <t>Compte courant d'associés</t>
  </si>
  <si>
    <t>Durée amortissement</t>
  </si>
  <si>
    <t xml:space="preserve">HYPOTHESES MOIS PAR MOIS HT </t>
  </si>
  <si>
    <t>Aide : Durées comptables généralement admises</t>
  </si>
  <si>
    <t>Agencements et installations</t>
  </si>
  <si>
    <t>Mobilier</t>
  </si>
  <si>
    <t>Automobiles et matériel roulant</t>
  </si>
  <si>
    <t>Outillage</t>
  </si>
  <si>
    <t>Matériel</t>
  </si>
  <si>
    <t>Subventions (précisez)</t>
  </si>
  <si>
    <t>Capital restant dû début période</t>
  </si>
  <si>
    <t>Capital restant dû fin période</t>
  </si>
  <si>
    <t xml:space="preserve">Matériel et outillage de faible valeur (&lt; à 500 € unitaire HT) </t>
  </si>
  <si>
    <t>Petit matériel de bureau (&lt; à 500 € unitaire HT)</t>
  </si>
  <si>
    <t>Entreprise soumise à l'IS ?</t>
  </si>
  <si>
    <t>Chiffre d'affaires facturé (CA)</t>
  </si>
  <si>
    <t>IPA</t>
  </si>
  <si>
    <t>MPE</t>
  </si>
  <si>
    <t>CREASOL</t>
  </si>
  <si>
    <t>Achat/revente</t>
  </si>
  <si>
    <t>Profession libérale non réglementée</t>
  </si>
  <si>
    <t>Profession libéale réglementée</t>
  </si>
  <si>
    <t>Taux de base</t>
  </si>
  <si>
    <t>Formation Pro</t>
  </si>
  <si>
    <t>Impôt sur le revenu</t>
  </si>
  <si>
    <t>Pour les prestation et service (artisanat)</t>
  </si>
  <si>
    <t>Charges Sociales Micro</t>
  </si>
  <si>
    <t>Pour le gérant assimilé salarié</t>
  </si>
  <si>
    <t>Charges Sociales SASU et les SAS</t>
  </si>
  <si>
    <t>EI &amp; EIRL</t>
  </si>
  <si>
    <t xml:space="preserve">Taux de TVA </t>
  </si>
  <si>
    <t>Micro (Achat revente)</t>
  </si>
  <si>
    <t>45% sur le net</t>
  </si>
  <si>
    <t xml:space="preserve">80% sur le net </t>
  </si>
  <si>
    <t xml:space="preserve">33% sur le bénéfice </t>
  </si>
  <si>
    <t>SAS &amp; SASU</t>
  </si>
  <si>
    <t>SARL &amp; EURL</t>
  </si>
  <si>
    <t>RESERVE IPA - NE PAS TOUCHER</t>
  </si>
  <si>
    <t>Pour EI 1500</t>
  </si>
  <si>
    <t>Micro 15%</t>
  </si>
  <si>
    <t>Micro 25%</t>
  </si>
  <si>
    <t xml:space="preserve"> </t>
  </si>
  <si>
    <t>CREANCES CLIENTS - DETTES FOURNISSEURS</t>
  </si>
  <si>
    <t>Variation créances / dettes</t>
  </si>
  <si>
    <t>Liste déroulante</t>
  </si>
  <si>
    <t>Coefficient de saisonalité</t>
  </si>
  <si>
    <t>PLAN DE TRESORERIE TTC</t>
  </si>
  <si>
    <t>Sur le net</t>
  </si>
  <si>
    <t>Charges sociales EI &amp; EIRL</t>
  </si>
  <si>
    <t>Pour tous les salariés</t>
  </si>
  <si>
    <t>Entretien et réparations (locaux, mobilier, véhicules...)</t>
  </si>
  <si>
    <t>Listes déroulantes</t>
  </si>
  <si>
    <t>Status</t>
  </si>
  <si>
    <t>TVA</t>
  </si>
  <si>
    <t>EURL / SARLU</t>
  </si>
  <si>
    <t>SI ACRE</t>
  </si>
  <si>
    <t>Pour l'entreprise</t>
  </si>
  <si>
    <t>Type de Micro</t>
  </si>
  <si>
    <t>% du résultat</t>
  </si>
  <si>
    <t xml:space="preserve">Charges sociales EURL / SARLU &amp; SARL </t>
  </si>
  <si>
    <t>Micro N1 si ACRE</t>
  </si>
  <si>
    <t>Micro N2 si ACRE</t>
  </si>
  <si>
    <t xml:space="preserve">Sur le résultat </t>
  </si>
  <si>
    <t>Micro N3 si ACRE</t>
  </si>
  <si>
    <t>TVA SUR FRAIS BANCAIRES</t>
  </si>
  <si>
    <t>Stock TTC</t>
  </si>
  <si>
    <t>Remboursement du prêt Créa-Sol</t>
  </si>
  <si>
    <t>Remboursement de Autre Emprunt</t>
  </si>
  <si>
    <t>Vêtements de travail</t>
  </si>
  <si>
    <t>SACEM, SPRE (musique, TV)</t>
  </si>
  <si>
    <t>Dettes sociales (URSSAF et salaires)</t>
  </si>
  <si>
    <t>Montant annuel</t>
  </si>
  <si>
    <t>Montant journalier</t>
  </si>
  <si>
    <t>Prêt d'Honneur BPI (Créa/Reprise/Croissance)</t>
  </si>
  <si>
    <t>Autres Emprunts</t>
  </si>
  <si>
    <t>Créa-Sol</t>
  </si>
  <si>
    <t>Terrains et constructions</t>
  </si>
  <si>
    <t xml:space="preserve">Aménagement, installation et travaux </t>
  </si>
  <si>
    <t>Matériel Informatique</t>
  </si>
  <si>
    <t>Autres taxes (TVTS, foncière, Terrasse, taxe sur les salaires…)</t>
  </si>
  <si>
    <t>Rémunération brute du personnel</t>
  </si>
  <si>
    <t>Charges sociales patronales</t>
  </si>
  <si>
    <t>Charges patronales</t>
  </si>
  <si>
    <t>20 à 42% du brut</t>
  </si>
  <si>
    <t>Coûts de livraison</t>
  </si>
  <si>
    <t>Sous-Traitance (préciser)</t>
  </si>
  <si>
    <t>Repas, hébergements</t>
  </si>
  <si>
    <t>Parkings, péages, Trains, Avions</t>
  </si>
  <si>
    <t>Remboursement du prêt bancaire + crédit relais TVA</t>
  </si>
  <si>
    <t>Remboursement du prêt BPI création/reprise</t>
  </si>
  <si>
    <t>Remboursement du prêt d'Honneur Solidaire BPI</t>
  </si>
  <si>
    <t>PH BPI</t>
  </si>
  <si>
    <r>
      <t xml:space="preserve">Produits ou Prestation                                                                 </t>
    </r>
    <r>
      <rPr>
        <b/>
        <sz val="12"/>
        <color rgb="FF92D050"/>
        <rFont val="Arial"/>
        <family val="2"/>
      </rPr>
      <t>(PRECISEZ)</t>
    </r>
  </si>
  <si>
    <r>
      <t>COMPTE DE RESULTAT</t>
    </r>
    <r>
      <rPr>
        <sz val="14"/>
        <color rgb="FFE51968"/>
        <rFont val="Arial"/>
        <family val="2"/>
      </rPr>
      <t xml:space="preserve"> </t>
    </r>
    <r>
      <rPr>
        <b/>
        <sz val="14"/>
        <color rgb="FFE51968"/>
        <rFont val="Arial"/>
        <family val="2"/>
      </rPr>
      <t>HT</t>
    </r>
  </si>
  <si>
    <t xml:space="preserve">PREVISIONNEL FINANCIER </t>
  </si>
  <si>
    <t>Achats matériaux, équipements et travaux</t>
  </si>
  <si>
    <t>Assurances (locaux, véhicule, RC…)</t>
  </si>
  <si>
    <t>Honoraires (expert-comptable, avocat…)</t>
  </si>
  <si>
    <t>Publicité, print</t>
  </si>
  <si>
    <t>Frais postaux, Téléphone, Internet, nom de domaine…</t>
  </si>
  <si>
    <t>Commissions sur tickets restaurant (pour les restaurateurs)</t>
  </si>
  <si>
    <t>Contribution économique territoriale - CET</t>
  </si>
  <si>
    <t>Avantages salariaux (mutuelle, TR, primes…)</t>
  </si>
  <si>
    <t>Impôts et Taxes (hors IS)</t>
  </si>
  <si>
    <t>Prêt d'Honneur Solidaire BPI</t>
  </si>
  <si>
    <t>Chiffre d'affaires encaissé TTC à 5,5%</t>
  </si>
  <si>
    <t>TVA à 5,5%</t>
  </si>
  <si>
    <t>TVA collectée à 5,5%</t>
  </si>
  <si>
    <t>TVA collectée à 10%</t>
  </si>
  <si>
    <t>TVA collectée à 20%</t>
  </si>
  <si>
    <t>TABLEAU DE CALCUL DE LA TVA A PAYER OU DU CREDIT DE TVA (par défaut, calcul TVA à 20% sur le CA)</t>
  </si>
  <si>
    <t>Achats décaissés à 5,5%</t>
  </si>
  <si>
    <t>Variation créances/dettes</t>
  </si>
  <si>
    <t>Coefficient de saisonnalité</t>
  </si>
  <si>
    <r>
      <rPr>
        <b/>
        <sz val="14"/>
        <color theme="0"/>
        <rFont val="Arial"/>
        <family val="2"/>
      </rPr>
      <t>SOLDES</t>
    </r>
    <r>
      <rPr>
        <b/>
        <sz val="12"/>
        <color theme="0"/>
        <rFont val="Arial"/>
        <family val="2"/>
      </rPr>
      <t xml:space="preserve">
</t>
    </r>
    <r>
      <rPr>
        <b/>
        <i/>
        <sz val="12"/>
        <color theme="0"/>
        <rFont val="Arial"/>
        <family val="2"/>
      </rPr>
      <t>Solde première colonne correspond à l'avance de 
trésorerie nécessaire au bon démarrage de l'activit</t>
    </r>
    <r>
      <rPr>
        <b/>
        <sz val="12"/>
        <color theme="0"/>
        <rFont val="Arial"/>
        <family val="2"/>
      </rPr>
      <t>é</t>
    </r>
  </si>
  <si>
    <t xml:space="preserve">Apports personnels </t>
  </si>
  <si>
    <t xml:space="preserve">Prêts d'honneur </t>
  </si>
  <si>
    <t xml:space="preserve">Prêt bancaires </t>
  </si>
  <si>
    <t xml:space="preserve">Subventions </t>
  </si>
  <si>
    <t>N</t>
  </si>
  <si>
    <t>N+1</t>
  </si>
  <si>
    <t>N+2</t>
  </si>
  <si>
    <t>DATE DE DEMARRAGE :</t>
  </si>
  <si>
    <t>12,3% sur la chiffre d'affaires</t>
  </si>
  <si>
    <t>21,2% sur le chiffre d'affaires</t>
  </si>
  <si>
    <t>21,1% sur le chiffre d'affaires</t>
  </si>
  <si>
    <t>Micro (Prestation de service BIC)</t>
  </si>
  <si>
    <t>Micro (Professions libérales affiliées régime génrale BNC)</t>
  </si>
  <si>
    <t>Smic Brut mai 2023</t>
  </si>
  <si>
    <t>Indiquer le mois de démarrage dans la fiche de synthèse</t>
  </si>
  <si>
    <t>Aide : Charges sociales et salaires 2023</t>
  </si>
  <si>
    <t xml:space="preserve">Evolution annuelle des charges </t>
  </si>
  <si>
    <t>Tableau B : FINANCEMENT</t>
  </si>
  <si>
    <t>Fonds propres</t>
  </si>
  <si>
    <t>Apports</t>
  </si>
  <si>
    <t>Capital social</t>
  </si>
  <si>
    <t>Compte courant</t>
  </si>
  <si>
    <t>Apport personnel</t>
  </si>
  <si>
    <t>Apport en nature</t>
  </si>
  <si>
    <t>Prêt MPE (ancien NACRE)</t>
  </si>
  <si>
    <t>Durée MPE :</t>
  </si>
  <si>
    <t>Apports et aides divers (Prêt d'honneur)</t>
  </si>
  <si>
    <t>Durée Prêt d'honneur :</t>
  </si>
  <si>
    <t>Total</t>
  </si>
  <si>
    <t>Subventions d'investissements</t>
  </si>
  <si>
    <t>Montant Subv.</t>
  </si>
  <si>
    <t>Subvention Etat</t>
  </si>
  <si>
    <t>Subvention Collectivité</t>
  </si>
  <si>
    <t>Emprunts souscrits à l'origine (Année 1)</t>
  </si>
  <si>
    <t>Emprunts souscrits Année 2</t>
  </si>
  <si>
    <t>Emprunts souscrits à l'origine Année 3</t>
  </si>
  <si>
    <t>EMPRUNT 1</t>
  </si>
  <si>
    <t>EMPRUNT 2</t>
  </si>
  <si>
    <t>EMPRUNT 3</t>
  </si>
  <si>
    <t>PRÊT RELAIS TVA</t>
  </si>
  <si>
    <t>Montant</t>
  </si>
  <si>
    <t>Taux annuel</t>
  </si>
  <si>
    <t>Nombre de mois total d'emprunt</t>
  </si>
  <si>
    <t>Valeur future</t>
  </si>
  <si>
    <t>Début (1) ou fin(0) de période</t>
  </si>
  <si>
    <t>N° de mois de début d'emprunt</t>
  </si>
  <si>
    <t>Nbr de mois de franchise de capital</t>
  </si>
  <si>
    <t>Remboursement mensuel</t>
  </si>
  <si>
    <t>Remboursement annuel</t>
  </si>
  <si>
    <t>INTERETS</t>
  </si>
  <si>
    <t>CAPITAL</t>
  </si>
  <si>
    <t>AN</t>
  </si>
  <si>
    <t>Capital</t>
  </si>
  <si>
    <t>Capital dû</t>
  </si>
  <si>
    <t>capital</t>
  </si>
  <si>
    <t>Différé</t>
  </si>
  <si>
    <t>Remb 1 + TVA</t>
  </si>
  <si>
    <t>Remb 1</t>
  </si>
  <si>
    <t>Remb 2</t>
  </si>
  <si>
    <t>Créasol</t>
  </si>
  <si>
    <t>%V118</t>
  </si>
  <si>
    <t>%V119</t>
  </si>
  <si>
    <t>%V120</t>
  </si>
  <si>
    <t>%V121</t>
  </si>
  <si>
    <t>%V122</t>
  </si>
  <si>
    <t>%V123</t>
  </si>
  <si>
    <t>%V124</t>
  </si>
  <si>
    <t>%V125</t>
  </si>
  <si>
    <t>%V126</t>
  </si>
  <si>
    <t>%V127</t>
  </si>
  <si>
    <t>%V128</t>
  </si>
  <si>
    <t>%V129</t>
  </si>
  <si>
    <t xml:space="preserve">TVA (sur Immobilisations + Stock) </t>
  </si>
  <si>
    <t>Communication (Flyers, carte de visite, …)</t>
  </si>
  <si>
    <t>Site internet</t>
  </si>
  <si>
    <t xml:space="preserve">Unité de calcul du CA </t>
  </si>
  <si>
    <t>Nb de jours paiement moyen</t>
  </si>
  <si>
    <t xml:space="preserve">Durée </t>
  </si>
  <si>
    <t>Prêt PHS</t>
  </si>
  <si>
    <t>Remb</t>
  </si>
  <si>
    <t>%FINANCEMENT!AB47</t>
  </si>
  <si>
    <t>%FINANCEMENT!AB48</t>
  </si>
  <si>
    <t>%FINANCEMENT!AB49</t>
  </si>
  <si>
    <t>%FINANCEMENT!AB50</t>
  </si>
  <si>
    <t>%FINANCEMENT!AB51</t>
  </si>
  <si>
    <t>%FINANCEMENT!AB52</t>
  </si>
  <si>
    <t>%FINANCEMENT!AB53</t>
  </si>
  <si>
    <t>%FINANCEMENT!AB54</t>
  </si>
  <si>
    <t>%FINANCEMENT!AB55</t>
  </si>
  <si>
    <t>%FINANCEMENT!AB56</t>
  </si>
  <si>
    <t>%FINANCEMENT!AB57</t>
  </si>
  <si>
    <t>%FINANCEMENT!AB58</t>
  </si>
  <si>
    <t>Taux horaire</t>
  </si>
  <si>
    <t>Chantier</t>
  </si>
  <si>
    <t>Prestations</t>
  </si>
  <si>
    <t xml:space="preserve">1200€ la première année </t>
  </si>
  <si>
    <t>Exonéré pendant 1 an</t>
  </si>
  <si>
    <t>Unité de calcul du CA</t>
  </si>
  <si>
    <t xml:space="preserve">Les cases vertes sont à remplir </t>
  </si>
  <si>
    <t>REMPLIR LES CASES VERTES DANS TOUT LE DOSSIER</t>
  </si>
  <si>
    <t>F</t>
  </si>
  <si>
    <t>V</t>
  </si>
  <si>
    <r>
      <t xml:space="preserve">Indiquez la variabilité des charges : V = Variable  </t>
    </r>
    <r>
      <rPr>
        <b/>
        <sz val="12"/>
        <color indexed="9"/>
        <rFont val="Calibri"/>
        <family val="2"/>
      </rPr>
      <t>↘</t>
    </r>
  </si>
  <si>
    <t>Entreprise sousmise à la TVA</t>
  </si>
  <si>
    <t xml:space="preserve">Entreprise sousmise à la TVA : </t>
  </si>
  <si>
    <t>1ère année au lieu de 80</t>
  </si>
  <si>
    <t>Taux de TVA</t>
  </si>
  <si>
    <t>Micro (Activités libérales CIPAV)</t>
  </si>
  <si>
    <t>Redevance Franchise</t>
  </si>
  <si>
    <t>FIN AN3</t>
  </si>
  <si>
    <t>Panier moyen</t>
  </si>
  <si>
    <t>Produit/Service 5</t>
  </si>
  <si>
    <t>Produit/Service 6</t>
  </si>
  <si>
    <t>Produit/Service 7</t>
  </si>
  <si>
    <t>Produit/Service 8</t>
  </si>
  <si>
    <t>N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</si>
</sst>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\ _F"/>
    <numFmt numFmtId="167" formatCode="_-* #,##0.00\ [$€]_-;\-* #,##0.00\ [$€]_-;_-* &quot;-&quot;??\ [$€]_-;_-@_-"/>
    <numFmt numFmtId="168" formatCode="_-* #,##0\ [$€]_-;\-* #,##0\ [$€]_-;_-* &quot;-&quot;??\ [$€]_-;_-@_-"/>
    <numFmt numFmtId="169" formatCode="#,##0\ _F"/>
    <numFmt numFmtId="170" formatCode="0.0%"/>
    <numFmt numFmtId="171" formatCode="_-* #,##0.00\ [$€-40C]_-;\-* #,##0.00\ [$€-40C]_-;_-* &quot;-&quot;??\ [$€-40C]_-;_-@_-"/>
    <numFmt numFmtId="172" formatCode="#,##0\ &quot;€&quot;"/>
    <numFmt numFmtId="173" formatCode="#,##0_ ;\-#,##0\ "/>
    <numFmt numFmtId="174" formatCode="mmm"/>
    <numFmt numFmtId="175" formatCode="_-* #,##0\ [$€-40C]_-;\-* #,##0\ [$€-40C]_-;_-* &quot;-&quot;??\ [$€-40C]_-;_-@_-"/>
    <numFmt numFmtId="176" formatCode="_-* #,##0\ _F_-;\-* #,##0\ _F_-;_-* &quot;-&quot;??\ _F_-;_-@_-"/>
    <numFmt numFmtId="177" formatCode="[$-40C]mmm\-yy;@"/>
  </numFmts>
  <fonts count="9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b/>
      <sz val="10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2"/>
      <color rgb="FFE51968"/>
      <name val="Arial"/>
      <family val="2"/>
    </font>
    <font>
      <b/>
      <sz val="12"/>
      <name val="Titllium"/>
    </font>
    <font>
      <b/>
      <sz val="12"/>
      <color theme="0"/>
      <name val="Arial"/>
      <family val="2"/>
    </font>
    <font>
      <sz val="12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8"/>
      <color rgb="FFE51968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2"/>
      <color rgb="FF92D050"/>
      <name val="Arial"/>
      <family val="2"/>
    </font>
    <font>
      <sz val="12"/>
      <color theme="0" tint="-0.499984740745262"/>
      <name val="Arial"/>
      <family val="2"/>
    </font>
    <font>
      <sz val="10"/>
      <color rgb="FFE51968"/>
      <name val="Arial"/>
      <family val="2"/>
    </font>
    <font>
      <sz val="12"/>
      <color rgb="FFE51968"/>
      <name val="Arial"/>
      <family val="2"/>
    </font>
    <font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4"/>
      <color rgb="FFE51968"/>
      <name val="Arial"/>
      <family val="2"/>
    </font>
    <font>
      <sz val="14"/>
      <color rgb="FFE51968"/>
      <name val="Arial"/>
      <family val="2"/>
    </font>
    <font>
      <sz val="11"/>
      <color rgb="FFE51968"/>
      <name val="Arial"/>
      <family val="2"/>
    </font>
    <font>
      <b/>
      <sz val="16"/>
      <color rgb="FF575756"/>
      <name val="Arial"/>
      <family val="2"/>
    </font>
    <font>
      <b/>
      <sz val="12"/>
      <color rgb="FF575756"/>
      <name val="Arial"/>
      <family val="2"/>
    </font>
    <font>
      <b/>
      <sz val="11"/>
      <color rgb="FF575756"/>
      <name val="Arial"/>
      <family val="2"/>
    </font>
    <font>
      <b/>
      <i/>
      <sz val="12"/>
      <color theme="0"/>
      <name val="Arial"/>
      <family val="2"/>
    </font>
    <font>
      <sz val="12"/>
      <color rgb="FF575756"/>
      <name val="Arial"/>
      <family val="2"/>
    </font>
    <font>
      <sz val="11"/>
      <color indexed="12"/>
      <name val="Arial"/>
      <family val="2"/>
    </font>
    <font>
      <b/>
      <sz val="36"/>
      <color theme="0"/>
      <name val="Titillium"/>
    </font>
    <font>
      <b/>
      <u/>
      <sz val="14"/>
      <color theme="0"/>
      <name val="Calibri"/>
      <family val="2"/>
      <scheme val="minor"/>
    </font>
    <font>
      <b/>
      <sz val="14"/>
      <color indexed="48"/>
      <name val="Arial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indexed="50"/>
      <name val="Times New Roman"/>
      <family val="1"/>
    </font>
    <font>
      <b/>
      <sz val="10"/>
      <color indexed="5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Times New Roman"/>
      <family val="1"/>
    </font>
    <font>
      <b/>
      <u/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2"/>
      <color indexed="9"/>
      <name val="Calibri"/>
      <family val="2"/>
    </font>
    <font>
      <b/>
      <sz val="12"/>
      <color theme="0" tint="-0.249977111117893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62B3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3"/>
        <bgColor theme="4"/>
      </patternFill>
    </fill>
    <fill>
      <patternFill patternType="solid">
        <fgColor rgb="FFE51968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575756"/>
        <bgColor indexed="64"/>
      </patternFill>
    </fill>
    <fill>
      <patternFill patternType="solid">
        <fgColor rgb="FF92D050"/>
        <bgColor rgb="FF72C91F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6" borderId="0" applyNumberFormat="0" applyBorder="0" applyAlignment="0" applyProtection="0"/>
    <xf numFmtId="0" fontId="1" fillId="0" borderId="0"/>
    <xf numFmtId="0" fontId="70" fillId="0" borderId="0"/>
  </cellStyleXfs>
  <cellXfs count="73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0" fontId="16" fillId="0" borderId="27" xfId="0" applyFont="1" applyBorder="1"/>
    <xf numFmtId="0" fontId="16" fillId="0" borderId="0" xfId="0" applyFont="1"/>
    <xf numFmtId="2" fontId="16" fillId="0" borderId="21" xfId="0" applyNumberFormat="1" applyFont="1" applyBorder="1"/>
    <xf numFmtId="10" fontId="16" fillId="0" borderId="19" xfId="0" applyNumberFormat="1" applyFont="1" applyBorder="1"/>
    <xf numFmtId="0" fontId="16" fillId="0" borderId="28" xfId="0" applyFont="1" applyBorder="1"/>
    <xf numFmtId="0" fontId="17" fillId="0" borderId="2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6" fillId="0" borderId="1" xfId="0" applyNumberFormat="1" applyFont="1" applyBorder="1"/>
    <xf numFmtId="166" fontId="16" fillId="0" borderId="0" xfId="0" applyNumberFormat="1" applyFont="1"/>
    <xf numFmtId="166" fontId="17" fillId="0" borderId="8" xfId="0" applyNumberFormat="1" applyFont="1" applyBorder="1" applyAlignment="1">
      <alignment horizontal="center"/>
    </xf>
    <xf numFmtId="166" fontId="17" fillId="0" borderId="29" xfId="0" applyNumberFormat="1" applyFont="1" applyBorder="1"/>
    <xf numFmtId="166" fontId="17" fillId="0" borderId="8" xfId="0" applyNumberFormat="1" applyFont="1" applyBorder="1"/>
    <xf numFmtId="166" fontId="17" fillId="0" borderId="11" xfId="0" applyNumberFormat="1" applyFont="1" applyBorder="1"/>
    <xf numFmtId="166" fontId="16" fillId="0" borderId="21" xfId="0" applyNumberFormat="1" applyFont="1" applyBorder="1"/>
    <xf numFmtId="166" fontId="16" fillId="0" borderId="27" xfId="0" applyNumberFormat="1" applyFont="1" applyBorder="1"/>
    <xf numFmtId="166" fontId="16" fillId="0" borderId="30" xfId="0" applyNumberFormat="1" applyFont="1" applyBorder="1"/>
    <xf numFmtId="166" fontId="16" fillId="0" borderId="19" xfId="0" applyNumberFormat="1" applyFont="1" applyBorder="1"/>
    <xf numFmtId="166" fontId="16" fillId="0" borderId="31" xfId="0" applyNumberFormat="1" applyFont="1" applyBorder="1"/>
    <xf numFmtId="0" fontId="16" fillId="0" borderId="27" xfId="0" applyFont="1" applyBorder="1" applyAlignment="1">
      <alignment horizontal="right"/>
    </xf>
    <xf numFmtId="10" fontId="16" fillId="0" borderId="19" xfId="0" applyNumberFormat="1" applyFont="1" applyBorder="1" applyAlignment="1">
      <alignment horizontal="right"/>
    </xf>
    <xf numFmtId="0" fontId="16" fillId="0" borderId="21" xfId="0" applyFont="1" applyBorder="1"/>
    <xf numFmtId="166" fontId="16" fillId="0" borderId="32" xfId="0" applyNumberFormat="1" applyFont="1" applyBorder="1"/>
    <xf numFmtId="166" fontId="17" fillId="0" borderId="28" xfId="0" applyNumberFormat="1" applyFont="1" applyBorder="1"/>
    <xf numFmtId="166" fontId="18" fillId="0" borderId="1" xfId="0" applyNumberFormat="1" applyFont="1" applyBorder="1"/>
    <xf numFmtId="0" fontId="18" fillId="0" borderId="0" xfId="0" applyFont="1"/>
    <xf numFmtId="166" fontId="19" fillId="0" borderId="8" xfId="0" applyNumberFormat="1" applyFont="1" applyBorder="1" applyAlignment="1">
      <alignment horizontal="center"/>
    </xf>
    <xf numFmtId="166" fontId="19" fillId="0" borderId="29" xfId="0" applyNumberFormat="1" applyFont="1" applyBorder="1"/>
    <xf numFmtId="166" fontId="19" fillId="0" borderId="8" xfId="0" applyNumberFormat="1" applyFont="1" applyBorder="1"/>
    <xf numFmtId="166" fontId="18" fillId="0" borderId="19" xfId="0" applyNumberFormat="1" applyFont="1" applyBorder="1"/>
    <xf numFmtId="0" fontId="16" fillId="0" borderId="12" xfId="0" applyFont="1" applyBorder="1"/>
    <xf numFmtId="0" fontId="16" fillId="0" borderId="33" xfId="0" applyFont="1" applyBorder="1"/>
    <xf numFmtId="0" fontId="16" fillId="0" borderId="9" xfId="0" applyFont="1" applyBorder="1"/>
    <xf numFmtId="3" fontId="16" fillId="0" borderId="0" xfId="0" applyNumberFormat="1" applyFont="1"/>
    <xf numFmtId="0" fontId="16" fillId="0" borderId="7" xfId="0" applyFont="1" applyBorder="1"/>
    <xf numFmtId="0" fontId="16" fillId="0" borderId="0" xfId="0" applyFont="1" applyAlignment="1">
      <alignment horizontal="center"/>
    </xf>
    <xf numFmtId="9" fontId="16" fillId="0" borderId="0" xfId="0" applyNumberFormat="1" applyFont="1"/>
    <xf numFmtId="169" fontId="16" fillId="0" borderId="0" xfId="0" applyNumberFormat="1" applyFont="1"/>
    <xf numFmtId="0" fontId="16" fillId="0" borderId="34" xfId="0" applyFont="1" applyBorder="1"/>
    <xf numFmtId="0" fontId="16" fillId="0" borderId="35" xfId="0" applyFont="1" applyBorder="1"/>
    <xf numFmtId="0" fontId="16" fillId="0" borderId="9" xfId="0" quotePrefix="1" applyFont="1" applyBorder="1" applyAlignment="1">
      <alignment horizontal="center"/>
    </xf>
    <xf numFmtId="166" fontId="16" fillId="0" borderId="2" xfId="0" applyNumberFormat="1" applyFont="1" applyBorder="1"/>
    <xf numFmtId="0" fontId="17" fillId="0" borderId="10" xfId="0" applyFont="1" applyBorder="1" applyAlignment="1">
      <alignment horizontal="center"/>
    </xf>
    <xf numFmtId="166" fontId="17" fillId="0" borderId="18" xfId="0" applyNumberFormat="1" applyFont="1" applyBorder="1"/>
    <xf numFmtId="0" fontId="17" fillId="0" borderId="1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12" xfId="0" quotePrefix="1" applyFont="1" applyBorder="1" applyAlignment="1">
      <alignment horizontal="center"/>
    </xf>
    <xf numFmtId="166" fontId="16" fillId="0" borderId="33" xfId="0" applyNumberFormat="1" applyFont="1" applyBorder="1"/>
    <xf numFmtId="166" fontId="16" fillId="0" borderId="7" xfId="0" applyNumberFormat="1" applyFont="1" applyBorder="1"/>
    <xf numFmtId="0" fontId="16" fillId="0" borderId="34" xfId="0" quotePrefix="1" applyFont="1" applyBorder="1" applyAlignment="1">
      <alignment horizontal="center"/>
    </xf>
    <xf numFmtId="166" fontId="16" fillId="0" borderId="35" xfId="0" applyNumberFormat="1" applyFont="1" applyBorder="1"/>
    <xf numFmtId="166" fontId="17" fillId="0" borderId="20" xfId="0" applyNumberFormat="1" applyFont="1" applyBorder="1"/>
    <xf numFmtId="0" fontId="18" fillId="0" borderId="9" xfId="0" quotePrefix="1" applyFont="1" applyBorder="1" applyAlignment="1">
      <alignment horizontal="center"/>
    </xf>
    <xf numFmtId="166" fontId="18" fillId="0" borderId="0" xfId="0" applyNumberFormat="1" applyFont="1"/>
    <xf numFmtId="166" fontId="18" fillId="0" borderId="2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8" xfId="0" applyNumberFormat="1" applyFont="1" applyBorder="1"/>
    <xf numFmtId="0" fontId="18" fillId="0" borderId="34" xfId="0" quotePrefix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66" fontId="19" fillId="0" borderId="23" xfId="0" applyNumberFormat="1" applyFont="1" applyBorder="1" applyAlignment="1">
      <alignment horizontal="center"/>
    </xf>
    <xf numFmtId="166" fontId="19" fillId="0" borderId="37" xfId="0" applyNumberFormat="1" applyFont="1" applyBorder="1" applyAlignment="1">
      <alignment horizontal="center"/>
    </xf>
    <xf numFmtId="166" fontId="19" fillId="0" borderId="24" xfId="0" applyNumberFormat="1" applyFont="1" applyBorder="1" applyAlignment="1">
      <alignment horizontal="center"/>
    </xf>
    <xf numFmtId="0" fontId="16" fillId="0" borderId="13" xfId="0" quotePrefix="1" applyFont="1" applyBorder="1" applyAlignment="1">
      <alignment horizontal="center"/>
    </xf>
    <xf numFmtId="166" fontId="16" fillId="0" borderId="26" xfId="0" applyNumberFormat="1" applyFont="1" applyBorder="1"/>
    <xf numFmtId="166" fontId="16" fillId="0" borderId="38" xfId="0" applyNumberFormat="1" applyFont="1" applyBorder="1"/>
    <xf numFmtId="166" fontId="16" fillId="0" borderId="39" xfId="0" applyNumberFormat="1" applyFont="1" applyBorder="1"/>
    <xf numFmtId="166" fontId="16" fillId="0" borderId="40" xfId="0" applyNumberFormat="1" applyFont="1" applyBorder="1"/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9" fontId="16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3" fontId="20" fillId="4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1" fontId="16" fillId="0" borderId="21" xfId="0" applyNumberFormat="1" applyFont="1" applyBorder="1" applyAlignment="1">
      <alignment horizontal="right"/>
    </xf>
    <xf numFmtId="0" fontId="12" fillId="12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73" fontId="12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9" fontId="12" fillId="0" borderId="8" xfId="0" applyNumberFormat="1" applyFont="1" applyBorder="1" applyAlignment="1" applyProtection="1">
      <alignment vertical="center" wrapText="1"/>
      <protection locked="0"/>
    </xf>
    <xf numFmtId="9" fontId="28" fillId="4" borderId="8" xfId="0" applyNumberFormat="1" applyFont="1" applyFill="1" applyBorder="1" applyAlignment="1">
      <alignment horizontal="center" vertical="center" wrapText="1"/>
    </xf>
    <xf numFmtId="9" fontId="15" fillId="3" borderId="8" xfId="0" applyNumberFormat="1" applyFont="1" applyFill="1" applyBorder="1" applyAlignment="1">
      <alignment horizontal="center" vertical="center" wrapText="1"/>
    </xf>
    <xf numFmtId="9" fontId="25" fillId="15" borderId="8" xfId="0" applyNumberFormat="1" applyFont="1" applyFill="1" applyBorder="1" applyAlignment="1">
      <alignment horizontal="center" vertical="center" wrapText="1"/>
    </xf>
    <xf numFmtId="9" fontId="12" fillId="13" borderId="8" xfId="0" applyNumberFormat="1" applyFont="1" applyFill="1" applyBorder="1" applyAlignment="1" applyProtection="1">
      <alignment vertical="center" wrapText="1"/>
      <protection locked="0"/>
    </xf>
    <xf numFmtId="9" fontId="15" fillId="13" borderId="8" xfId="0" applyNumberFormat="1" applyFont="1" applyFill="1" applyBorder="1" applyAlignment="1">
      <alignment horizontal="center" vertical="center" wrapText="1"/>
    </xf>
    <xf numFmtId="9" fontId="15" fillId="7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12" borderId="3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3" fontId="4" fillId="1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0" fontId="33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33" fillId="9" borderId="8" xfId="0" applyFont="1" applyFill="1" applyBorder="1" applyAlignment="1" applyProtection="1">
      <alignment horizontal="center" vertical="center"/>
      <protection locked="0"/>
    </xf>
    <xf numFmtId="3" fontId="32" fillId="0" borderId="0" xfId="0" applyNumberFormat="1" applyFont="1" applyAlignment="1" applyProtection="1">
      <alignment horizontal="center" vertical="center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168" fontId="27" fillId="17" borderId="8" xfId="1" applyNumberFormat="1" applyFont="1" applyFill="1" applyBorder="1" applyAlignment="1" applyProtection="1">
      <alignment horizontal="center" vertical="center"/>
      <protection locked="0"/>
    </xf>
    <xf numFmtId="3" fontId="4" fillId="12" borderId="8" xfId="0" applyNumberFormat="1" applyFont="1" applyFill="1" applyBorder="1" applyAlignment="1" applyProtection="1">
      <alignment horizontal="center" vertical="center"/>
      <protection locked="0"/>
    </xf>
    <xf numFmtId="9" fontId="4" fillId="14" borderId="8" xfId="4" applyFont="1" applyFill="1" applyBorder="1" applyAlignment="1" applyProtection="1">
      <alignment horizontal="center" vertical="center"/>
      <protection locked="0"/>
    </xf>
    <xf numFmtId="3" fontId="4" fillId="5" borderId="8" xfId="1" applyNumberFormat="1" applyFont="1" applyFill="1" applyBorder="1" applyAlignment="1" applyProtection="1">
      <alignment horizontal="right" vertical="center"/>
      <protection locked="0"/>
    </xf>
    <xf numFmtId="3" fontId="27" fillId="13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33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0" fontId="4" fillId="14" borderId="8" xfId="4" applyNumberFormat="1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3" fontId="32" fillId="0" borderId="8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 wrapText="1"/>
    </xf>
    <xf numFmtId="3" fontId="4" fillId="24" borderId="8" xfId="0" applyNumberFormat="1" applyFont="1" applyFill="1" applyBorder="1" applyAlignment="1" applyProtection="1">
      <alignment horizontal="right" vertical="center"/>
      <protection locked="0"/>
    </xf>
    <xf numFmtId="3" fontId="35" fillId="0" borderId="8" xfId="0" applyNumberFormat="1" applyFont="1" applyBorder="1" applyAlignment="1" applyProtection="1">
      <alignment horizontal="center" vertical="center"/>
      <protection locked="0"/>
    </xf>
    <xf numFmtId="0" fontId="39" fillId="9" borderId="8" xfId="5" applyFont="1" applyFill="1" applyBorder="1" applyAlignment="1">
      <alignment horizontal="center" vertical="center" wrapText="1"/>
    </xf>
    <xf numFmtId="0" fontId="38" fillId="9" borderId="8" xfId="5" applyFont="1" applyFill="1" applyBorder="1" applyAlignment="1">
      <alignment horizontal="center" vertical="center" wrapText="1"/>
    </xf>
    <xf numFmtId="0" fontId="38" fillId="9" borderId="0" xfId="5" applyFont="1" applyFill="1" applyBorder="1" applyAlignment="1">
      <alignment horizontal="center" vertical="center" wrapText="1"/>
    </xf>
    <xf numFmtId="0" fontId="39" fillId="9" borderId="0" xfId="5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" fillId="0" borderId="8" xfId="0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33" fillId="0" borderId="8" xfId="0" applyFont="1" applyBorder="1" applyAlignment="1">
      <alignment horizontal="center"/>
    </xf>
    <xf numFmtId="0" fontId="4" fillId="0" borderId="8" xfId="0" applyFont="1" applyBorder="1"/>
    <xf numFmtId="3" fontId="33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33" fillId="13" borderId="8" xfId="0" applyFont="1" applyFill="1" applyBorder="1" applyAlignment="1">
      <alignment horizontal="center" vertical="center" wrapText="1"/>
    </xf>
    <xf numFmtId="10" fontId="33" fillId="13" borderId="8" xfId="0" applyNumberFormat="1" applyFont="1" applyFill="1" applyBorder="1" applyAlignment="1">
      <alignment horizontal="right" vertical="center" wrapText="1"/>
    </xf>
    <xf numFmtId="3" fontId="4" fillId="13" borderId="8" xfId="0" applyNumberFormat="1" applyFont="1" applyFill="1" applyBorder="1" applyAlignment="1">
      <alignment horizontal="right"/>
    </xf>
    <xf numFmtId="0" fontId="1" fillId="0" borderId="27" xfId="0" applyFont="1" applyBorder="1"/>
    <xf numFmtId="0" fontId="2" fillId="0" borderId="27" xfId="0" applyFont="1" applyBorder="1"/>
    <xf numFmtId="0" fontId="1" fillId="0" borderId="5" xfId="0" applyFont="1" applyBorder="1"/>
    <xf numFmtId="0" fontId="45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170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 wrapText="1"/>
    </xf>
    <xf numFmtId="0" fontId="32" fillId="0" borderId="8" xfId="0" applyFont="1" applyBorder="1" applyAlignment="1" applyProtection="1">
      <alignment horizontal="center" vertical="center"/>
      <protection locked="0"/>
    </xf>
    <xf numFmtId="173" fontId="32" fillId="0" borderId="8" xfId="0" applyNumberFormat="1" applyFont="1" applyBorder="1" applyAlignment="1">
      <alignment horizontal="right" vertical="center" wrapText="1"/>
    </xf>
    <xf numFmtId="0" fontId="1" fillId="1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47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15" borderId="8" xfId="0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right" vertical="center"/>
    </xf>
    <xf numFmtId="0" fontId="1" fillId="7" borderId="8" xfId="0" applyFont="1" applyFill="1" applyBorder="1" applyAlignment="1">
      <alignment vertical="center"/>
    </xf>
    <xf numFmtId="3" fontId="1" fillId="0" borderId="8" xfId="2" applyNumberFormat="1" applyFont="1" applyBorder="1" applyAlignment="1" applyProtection="1">
      <alignment horizontal="right" vertical="center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" fontId="1" fillId="0" borderId="0" xfId="0" applyNumberFormat="1" applyFont="1" applyProtection="1">
      <protection locked="0"/>
    </xf>
    <xf numFmtId="3" fontId="1" fillId="0" borderId="21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3" fontId="1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3" fontId="1" fillId="0" borderId="23" xfId="0" applyNumberFormat="1" applyFont="1" applyBorder="1" applyAlignment="1">
      <alignment horizontal="right" vertical="center"/>
    </xf>
    <xf numFmtId="3" fontId="1" fillId="9" borderId="8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27" fillId="15" borderId="21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>
      <alignment vertical="center"/>
    </xf>
    <xf numFmtId="3" fontId="27" fillId="0" borderId="0" xfId="0" applyNumberFormat="1" applyFont="1" applyAlignment="1">
      <alignment horizontal="right" vertical="center"/>
    </xf>
    <xf numFmtId="3" fontId="1" fillId="19" borderId="8" xfId="0" applyNumberFormat="1" applyFont="1" applyFill="1" applyBorder="1" applyAlignment="1">
      <alignment horizontal="right" vertical="center"/>
    </xf>
    <xf numFmtId="0" fontId="1" fillId="19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3" fontId="1" fillId="18" borderId="8" xfId="2" applyNumberFormat="1" applyFont="1" applyFill="1" applyBorder="1" applyAlignment="1" applyProtection="1">
      <alignment horizontal="right" vertical="center"/>
      <protection locked="0"/>
    </xf>
    <xf numFmtId="3" fontId="32" fillId="0" borderId="8" xfId="2" applyNumberFormat="1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center" vertical="center"/>
    </xf>
    <xf numFmtId="3" fontId="37" fillId="23" borderId="8" xfId="2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7" fillId="13" borderId="8" xfId="0" applyFont="1" applyFill="1" applyBorder="1" applyAlignment="1" applyProtection="1">
      <alignment horizontal="center" vertical="center"/>
      <protection locked="0"/>
    </xf>
    <xf numFmtId="174" fontId="27" fillId="0" borderId="8" xfId="0" applyNumberFormat="1" applyFont="1" applyBorder="1" applyAlignment="1" applyProtection="1">
      <alignment horizontal="center" vertical="center"/>
      <protection locked="0"/>
    </xf>
    <xf numFmtId="0" fontId="4" fillId="13" borderId="8" xfId="0" applyFont="1" applyFill="1" applyBorder="1" applyAlignment="1" applyProtection="1">
      <alignment vertical="center"/>
      <protection locked="0"/>
    </xf>
    <xf numFmtId="0" fontId="33" fillId="20" borderId="8" xfId="0" applyFont="1" applyFill="1" applyBorder="1" applyAlignment="1" applyProtection="1">
      <alignment horizontal="center" vertical="center"/>
      <protection locked="0"/>
    </xf>
    <xf numFmtId="3" fontId="1" fillId="0" borderId="8" xfId="2" applyNumberFormat="1" applyFont="1" applyFill="1" applyBorder="1" applyAlignment="1" applyProtection="1">
      <alignment horizontal="right" vertical="center"/>
      <protection locked="0"/>
    </xf>
    <xf numFmtId="3" fontId="1" fillId="0" borderId="19" xfId="2" applyNumberFormat="1" applyFont="1" applyFill="1" applyBorder="1" applyAlignment="1" applyProtection="1">
      <alignment horizontal="right" vertical="center"/>
      <protection locked="0"/>
    </xf>
    <xf numFmtId="10" fontId="33" fillId="0" borderId="8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3" fontId="4" fillId="25" borderId="8" xfId="0" applyNumberFormat="1" applyFont="1" applyFill="1" applyBorder="1" applyAlignment="1" applyProtection="1">
      <alignment horizontal="right" vertical="center"/>
      <protection locked="0"/>
    </xf>
    <xf numFmtId="171" fontId="4" fillId="25" borderId="8" xfId="0" applyNumberFormat="1" applyFont="1" applyFill="1" applyBorder="1" applyAlignment="1" applyProtection="1">
      <alignment horizontal="center" vertical="center"/>
      <protection locked="0"/>
    </xf>
    <xf numFmtId="3" fontId="32" fillId="25" borderId="8" xfId="0" applyNumberFormat="1" applyFont="1" applyFill="1" applyBorder="1" applyAlignment="1">
      <alignment horizontal="center" vertical="center"/>
    </xf>
    <xf numFmtId="170" fontId="32" fillId="25" borderId="8" xfId="0" applyNumberFormat="1" applyFont="1" applyFill="1" applyBorder="1" applyAlignment="1">
      <alignment horizontal="center" vertical="center"/>
    </xf>
    <xf numFmtId="3" fontId="4" fillId="25" borderId="8" xfId="0" applyNumberFormat="1" applyFont="1" applyFill="1" applyBorder="1" applyAlignment="1">
      <alignment horizontal="right"/>
    </xf>
    <xf numFmtId="3" fontId="1" fillId="25" borderId="8" xfId="2" applyNumberFormat="1" applyFont="1" applyFill="1" applyBorder="1" applyAlignment="1" applyProtection="1">
      <alignment horizontal="right" vertical="center"/>
      <protection locked="0"/>
    </xf>
    <xf numFmtId="3" fontId="1" fillId="25" borderId="25" xfId="2" applyNumberFormat="1" applyFont="1" applyFill="1" applyBorder="1" applyAlignment="1" applyProtection="1">
      <alignment horizontal="right" vertical="center"/>
      <protection locked="0"/>
    </xf>
    <xf numFmtId="3" fontId="1" fillId="25" borderId="23" xfId="2" applyNumberFormat="1" applyFont="1" applyFill="1" applyBorder="1" applyAlignment="1" applyProtection="1">
      <alignment horizontal="right" vertical="center"/>
      <protection locked="0"/>
    </xf>
    <xf numFmtId="3" fontId="1" fillId="25" borderId="8" xfId="0" applyNumberFormat="1" applyFont="1" applyFill="1" applyBorder="1" applyAlignment="1" applyProtection="1">
      <alignment horizontal="right"/>
      <protection locked="0"/>
    </xf>
    <xf numFmtId="3" fontId="1" fillId="25" borderId="25" xfId="0" applyNumberFormat="1" applyFont="1" applyFill="1" applyBorder="1" applyAlignment="1" applyProtection="1">
      <alignment horizontal="right"/>
      <protection locked="0"/>
    </xf>
    <xf numFmtId="3" fontId="1" fillId="0" borderId="25" xfId="2" applyNumberFormat="1" applyFont="1" applyFill="1" applyBorder="1" applyAlignment="1" applyProtection="1">
      <alignment horizontal="right" vertical="center"/>
      <protection locked="0"/>
    </xf>
    <xf numFmtId="3" fontId="1" fillId="0" borderId="21" xfId="2" applyNumberFormat="1" applyFont="1" applyFill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vertical="center"/>
    </xf>
    <xf numFmtId="175" fontId="53" fillId="0" borderId="1" xfId="0" applyNumberFormat="1" applyFont="1" applyBorder="1" applyAlignment="1">
      <alignment horizontal="center" vertical="center"/>
    </xf>
    <xf numFmtId="175" fontId="53" fillId="0" borderId="1" xfId="0" applyNumberFormat="1" applyFont="1" applyBorder="1" applyAlignment="1">
      <alignment horizontal="right" vertical="center"/>
    </xf>
    <xf numFmtId="0" fontId="53" fillId="0" borderId="8" xfId="0" applyFont="1" applyBorder="1" applyAlignment="1">
      <alignment vertical="center"/>
    </xf>
    <xf numFmtId="0" fontId="53" fillId="0" borderId="0" xfId="0" applyFont="1"/>
    <xf numFmtId="0" fontId="48" fillId="26" borderId="0" xfId="0" applyFont="1" applyFill="1" applyAlignment="1">
      <alignment horizontal="center" vertical="center"/>
    </xf>
    <xf numFmtId="0" fontId="36" fillId="0" borderId="11" xfId="0" applyFont="1" applyBorder="1" applyAlignment="1">
      <alignment vertical="center"/>
    </xf>
    <xf numFmtId="0" fontId="1" fillId="13" borderId="55" xfId="0" applyFont="1" applyFill="1" applyBorder="1" applyAlignment="1" applyProtection="1">
      <alignment vertical="center"/>
      <protection locked="0"/>
    </xf>
    <xf numFmtId="3" fontId="1" fillId="0" borderId="18" xfId="2" applyNumberFormat="1" applyFont="1" applyFill="1" applyBorder="1" applyAlignment="1" applyProtection="1">
      <alignment horizontal="right" vertical="center"/>
      <protection locked="0"/>
    </xf>
    <xf numFmtId="0" fontId="1" fillId="13" borderId="56" xfId="0" applyFont="1" applyFill="1" applyBorder="1" applyAlignment="1" applyProtection="1">
      <alignment vertical="center"/>
      <protection locked="0"/>
    </xf>
    <xf numFmtId="3" fontId="1" fillId="0" borderId="22" xfId="2" applyNumberFormat="1" applyFont="1" applyFill="1" applyBorder="1" applyAlignment="1" applyProtection="1">
      <alignment horizontal="right" vertical="center"/>
      <protection locked="0"/>
    </xf>
    <xf numFmtId="0" fontId="1" fillId="13" borderId="54" xfId="0" applyFont="1" applyFill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3" fontId="1" fillId="0" borderId="18" xfId="2" applyNumberFormat="1" applyFont="1" applyBorder="1" applyAlignment="1" applyProtection="1">
      <alignment horizontal="right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75" fontId="4" fillId="7" borderId="1" xfId="0" applyNumberFormat="1" applyFont="1" applyFill="1" applyBorder="1" applyAlignment="1">
      <alignment horizontal="center" vertical="center"/>
    </xf>
    <xf numFmtId="175" fontId="4" fillId="7" borderId="1" xfId="0" applyNumberFormat="1" applyFont="1" applyFill="1" applyBorder="1" applyAlignment="1">
      <alignment horizontal="right" vertical="center"/>
    </xf>
    <xf numFmtId="0" fontId="4" fillId="7" borderId="8" xfId="0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172" fontId="33" fillId="27" borderId="17" xfId="0" applyNumberFormat="1" applyFont="1" applyFill="1" applyBorder="1" applyAlignment="1">
      <alignment vertical="center"/>
    </xf>
    <xf numFmtId="0" fontId="4" fillId="0" borderId="21" xfId="0" applyFont="1" applyBorder="1" applyAlignment="1" applyProtection="1">
      <alignment vertical="center" wrapText="1"/>
      <protection locked="0"/>
    </xf>
    <xf numFmtId="0" fontId="32" fillId="3" borderId="19" xfId="0" applyFont="1" applyFill="1" applyBorder="1" applyAlignment="1">
      <alignment horizontal="center" vertical="center" wrapText="1"/>
    </xf>
    <xf numFmtId="3" fontId="1" fillId="0" borderId="59" xfId="2" applyNumberFormat="1" applyFont="1" applyFill="1" applyBorder="1" applyAlignment="1" applyProtection="1">
      <alignment horizontal="right" vertical="center"/>
      <protection locked="0"/>
    </xf>
    <xf numFmtId="3" fontId="1" fillId="0" borderId="20" xfId="2" applyNumberFormat="1" applyFont="1" applyFill="1" applyBorder="1" applyAlignment="1" applyProtection="1">
      <alignment horizontal="right" vertical="center"/>
      <protection locked="0"/>
    </xf>
    <xf numFmtId="0" fontId="55" fillId="0" borderId="8" xfId="0" applyFont="1" applyBorder="1" applyAlignment="1">
      <alignment horizontal="center" vertical="center" wrapText="1"/>
    </xf>
    <xf numFmtId="0" fontId="41" fillId="28" borderId="41" xfId="0" applyFont="1" applyFill="1" applyBorder="1" applyAlignment="1">
      <alignment vertical="center"/>
    </xf>
    <xf numFmtId="0" fontId="55" fillId="0" borderId="62" xfId="0" applyFont="1" applyBorder="1" applyAlignment="1">
      <alignment horizontal="right" vertical="center" wrapText="1"/>
    </xf>
    <xf numFmtId="0" fontId="37" fillId="28" borderId="8" xfId="0" applyFont="1" applyFill="1" applyBorder="1" applyAlignment="1">
      <alignment horizontal="right" vertical="center" wrapText="1"/>
    </xf>
    <xf numFmtId="0" fontId="37" fillId="28" borderId="8" xfId="0" applyFont="1" applyFill="1" applyBorder="1" applyAlignment="1" applyProtection="1">
      <alignment horizontal="center" vertical="center"/>
      <protection locked="0"/>
    </xf>
    <xf numFmtId="17" fontId="37" fillId="28" borderId="8" xfId="0" applyNumberFormat="1" applyFont="1" applyFill="1" applyBorder="1" applyAlignment="1" applyProtection="1">
      <alignment horizontal="center" vertical="center"/>
      <protection locked="0"/>
    </xf>
    <xf numFmtId="3" fontId="56" fillId="0" borderId="8" xfId="2" applyNumberFormat="1" applyFont="1" applyFill="1" applyBorder="1" applyAlignment="1">
      <alignment horizontal="right" vertical="center"/>
    </xf>
    <xf numFmtId="0" fontId="56" fillId="0" borderId="3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3" fontId="56" fillId="0" borderId="18" xfId="2" applyNumberFormat="1" applyFont="1" applyFill="1" applyBorder="1" applyAlignment="1">
      <alignment horizontal="right" vertical="center"/>
    </xf>
    <xf numFmtId="0" fontId="38" fillId="6" borderId="11" xfId="5" applyFont="1" applyBorder="1" applyAlignment="1">
      <alignment horizontal="center" vertical="center" wrapText="1"/>
    </xf>
    <xf numFmtId="0" fontId="38" fillId="6" borderId="29" xfId="5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/>
    </xf>
    <xf numFmtId="0" fontId="1" fillId="17" borderId="54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17" borderId="55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>
      <alignment vertical="center"/>
    </xf>
    <xf numFmtId="0" fontId="1" fillId="17" borderId="60" xfId="0" applyFont="1" applyFill="1" applyBorder="1" applyAlignment="1" applyProtection="1">
      <alignment vertical="center"/>
      <protection locked="0"/>
    </xf>
    <xf numFmtId="0" fontId="1" fillId="0" borderId="3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0" fontId="1" fillId="0" borderId="60" xfId="0" applyFont="1" applyBorder="1" applyAlignment="1" applyProtection="1">
      <alignment vertical="center"/>
      <protection locked="0"/>
    </xf>
    <xf numFmtId="3" fontId="1" fillId="25" borderId="23" xfId="0" applyNumberFormat="1" applyFont="1" applyFill="1" applyBorder="1" applyAlignment="1" applyProtection="1">
      <alignment horizontal="right"/>
      <protection locked="0"/>
    </xf>
    <xf numFmtId="0" fontId="1" fillId="7" borderId="21" xfId="0" applyFont="1" applyFill="1" applyBorder="1" applyAlignment="1">
      <alignment vertical="center"/>
    </xf>
    <xf numFmtId="3" fontId="27" fillId="13" borderId="8" xfId="0" applyNumberFormat="1" applyFont="1" applyFill="1" applyBorder="1" applyAlignment="1" applyProtection="1">
      <alignment horizontal="center" vertical="center"/>
      <protection locked="0"/>
    </xf>
    <xf numFmtId="175" fontId="53" fillId="0" borderId="0" xfId="0" applyNumberFormat="1" applyFont="1" applyAlignment="1">
      <alignment horizontal="center" vertical="center"/>
    </xf>
    <xf numFmtId="175" fontId="53" fillId="0" borderId="0" xfId="0" applyNumberFormat="1" applyFont="1" applyAlignment="1">
      <alignment horizontal="right" vertical="center"/>
    </xf>
    <xf numFmtId="3" fontId="27" fillId="15" borderId="0" xfId="0" applyNumberFormat="1" applyFont="1" applyFill="1" applyAlignment="1">
      <alignment horizontal="right" vertical="center"/>
    </xf>
    <xf numFmtId="0" fontId="27" fillId="15" borderId="0" xfId="0" applyFont="1" applyFill="1" applyAlignment="1">
      <alignment vertical="center"/>
    </xf>
    <xf numFmtId="3" fontId="56" fillId="0" borderId="0" xfId="0" applyNumberFormat="1" applyFont="1" applyAlignment="1">
      <alignment horizontal="right" vertical="center"/>
    </xf>
    <xf numFmtId="0" fontId="4" fillId="7" borderId="21" xfId="0" applyFont="1" applyFill="1" applyBorder="1" applyAlignment="1">
      <alignment vertical="center"/>
    </xf>
    <xf numFmtId="3" fontId="1" fillId="0" borderId="21" xfId="2" applyNumberFormat="1" applyFont="1" applyFill="1" applyBorder="1" applyAlignment="1">
      <alignment horizontal="right" vertical="center"/>
    </xf>
    <xf numFmtId="3" fontId="1" fillId="13" borderId="21" xfId="2" applyNumberFormat="1" applyFont="1" applyFill="1" applyBorder="1" applyAlignment="1">
      <alignment horizontal="right" vertical="center"/>
    </xf>
    <xf numFmtId="0" fontId="48" fillId="26" borderId="15" xfId="0" applyFont="1" applyFill="1" applyBorder="1" applyAlignment="1">
      <alignment horizontal="center" vertical="center"/>
    </xf>
    <xf numFmtId="0" fontId="48" fillId="26" borderId="16" xfId="0" applyFont="1" applyFill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3" fontId="56" fillId="0" borderId="23" xfId="0" applyNumberFormat="1" applyFont="1" applyBorder="1" applyAlignment="1">
      <alignment horizontal="right" vertical="center"/>
    </xf>
    <xf numFmtId="0" fontId="56" fillId="0" borderId="62" xfId="0" applyFont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3" fontId="48" fillId="10" borderId="1" xfId="2" applyNumberFormat="1" applyFont="1" applyFill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3" fontId="1" fillId="25" borderId="59" xfId="0" applyNumberFormat="1" applyFont="1" applyFill="1" applyBorder="1" applyAlignment="1" applyProtection="1">
      <alignment horizontal="right"/>
      <protection locked="0"/>
    </xf>
    <xf numFmtId="3" fontId="56" fillId="0" borderId="26" xfId="2" applyNumberFormat="1" applyFont="1" applyFill="1" applyBorder="1" applyAlignment="1">
      <alignment horizontal="right" vertical="center"/>
    </xf>
    <xf numFmtId="3" fontId="56" fillId="0" borderId="67" xfId="2" applyNumberFormat="1" applyFont="1" applyFill="1" applyBorder="1" applyAlignment="1">
      <alignment horizontal="right" vertical="center"/>
    </xf>
    <xf numFmtId="0" fontId="1" fillId="13" borderId="57" xfId="0" applyFont="1" applyFill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3" fontId="1" fillId="18" borderId="25" xfId="2" applyNumberFormat="1" applyFont="1" applyFill="1" applyBorder="1" applyAlignment="1" applyProtection="1">
      <alignment horizontal="right" vertical="center"/>
      <protection locked="0"/>
    </xf>
    <xf numFmtId="3" fontId="1" fillId="18" borderId="59" xfId="2" applyNumberFormat="1" applyFont="1" applyFill="1" applyBorder="1" applyAlignment="1" applyProtection="1">
      <alignment horizontal="right" vertical="center"/>
      <protection locked="0"/>
    </xf>
    <xf numFmtId="3" fontId="1" fillId="18" borderId="18" xfId="2" applyNumberFormat="1" applyFont="1" applyFill="1" applyBorder="1" applyAlignment="1" applyProtection="1">
      <alignment horizontal="right" vertical="center"/>
      <protection locked="0"/>
    </xf>
    <xf numFmtId="0" fontId="48" fillId="10" borderId="60" xfId="0" applyFont="1" applyFill="1" applyBorder="1" applyAlignment="1">
      <alignment horizontal="center" vertical="center"/>
    </xf>
    <xf numFmtId="3" fontId="48" fillId="10" borderId="23" xfId="2" applyNumberFormat="1" applyFont="1" applyFill="1" applyBorder="1" applyAlignment="1">
      <alignment horizontal="right" vertical="center"/>
    </xf>
    <xf numFmtId="3" fontId="48" fillId="10" borderId="24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7" fillId="23" borderId="8" xfId="0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right" vertical="center" wrapText="1"/>
    </xf>
    <xf numFmtId="173" fontId="32" fillId="13" borderId="8" xfId="3" applyNumberFormat="1" applyFont="1" applyFill="1" applyBorder="1" applyAlignment="1">
      <alignment horizontal="right" vertical="center"/>
    </xf>
    <xf numFmtId="173" fontId="33" fillId="13" borderId="8" xfId="3" applyNumberFormat="1" applyFont="1" applyFill="1" applyBorder="1" applyAlignment="1">
      <alignment horizontal="right" vertical="center"/>
    </xf>
    <xf numFmtId="171" fontId="4" fillId="13" borderId="8" xfId="3" applyNumberFormat="1" applyFont="1" applyFill="1" applyBorder="1" applyAlignment="1">
      <alignment horizontal="right" vertical="center"/>
    </xf>
    <xf numFmtId="173" fontId="4" fillId="0" borderId="8" xfId="0" applyNumberFormat="1" applyFont="1" applyBorder="1" applyAlignment="1" applyProtection="1">
      <alignment horizontal="right" vertical="center" wrapText="1"/>
      <protection locked="0"/>
    </xf>
    <xf numFmtId="173" fontId="32" fillId="3" borderId="19" xfId="0" applyNumberFormat="1" applyFont="1" applyFill="1" applyBorder="1" applyAlignment="1">
      <alignment horizontal="right" vertical="center" wrapText="1"/>
    </xf>
    <xf numFmtId="173" fontId="4" fillId="25" borderId="8" xfId="0" applyNumberFormat="1" applyFont="1" applyFill="1" applyBorder="1" applyAlignment="1" applyProtection="1">
      <alignment horizontal="right" vertical="center" wrapText="1"/>
      <protection locked="0"/>
    </xf>
    <xf numFmtId="173" fontId="32" fillId="25" borderId="8" xfId="0" applyNumberFormat="1" applyFont="1" applyFill="1" applyBorder="1" applyAlignment="1">
      <alignment horizontal="right" vertical="center" wrapText="1"/>
    </xf>
    <xf numFmtId="173" fontId="37" fillId="28" borderId="8" xfId="0" applyNumberFormat="1" applyFont="1" applyFill="1" applyBorder="1" applyAlignment="1">
      <alignment horizontal="right" vertical="center" wrapText="1"/>
    </xf>
    <xf numFmtId="0" fontId="37" fillId="23" borderId="8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8" fillId="0" borderId="0" xfId="0" applyFont="1"/>
    <xf numFmtId="0" fontId="32" fillId="7" borderId="8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13" borderId="1" xfId="0" applyFont="1" applyFill="1" applyBorder="1" applyAlignment="1">
      <alignment vertical="center"/>
    </xf>
    <xf numFmtId="3" fontId="59" fillId="25" borderId="1" xfId="0" applyNumberFormat="1" applyFont="1" applyFill="1" applyBorder="1" applyAlignment="1">
      <alignment horizontal="right" vertical="center"/>
    </xf>
    <xf numFmtId="9" fontId="59" fillId="25" borderId="1" xfId="4" applyFont="1" applyFill="1" applyBorder="1" applyAlignment="1">
      <alignment horizontal="right" vertical="center"/>
    </xf>
    <xf numFmtId="0" fontId="32" fillId="13" borderId="19" xfId="0" applyFont="1" applyFill="1" applyBorder="1" applyAlignment="1">
      <alignment horizontal="right" vertical="center"/>
    </xf>
    <xf numFmtId="173" fontId="32" fillId="13" borderId="8" xfId="0" applyNumberFormat="1" applyFont="1" applyFill="1" applyBorder="1" applyAlignment="1">
      <alignment horizontal="right" vertical="center" wrapText="1"/>
    </xf>
    <xf numFmtId="0" fontId="32" fillId="2" borderId="19" xfId="0" applyFont="1" applyFill="1" applyBorder="1" applyAlignment="1">
      <alignment horizontal="right" vertical="center"/>
    </xf>
    <xf numFmtId="0" fontId="32" fillId="7" borderId="21" xfId="0" applyFont="1" applyFill="1" applyBorder="1" applyAlignment="1">
      <alignment horizontal="center" vertical="center"/>
    </xf>
    <xf numFmtId="0" fontId="32" fillId="13" borderId="25" xfId="0" applyFont="1" applyFill="1" applyBorder="1" applyAlignment="1">
      <alignment horizontal="center" vertical="center"/>
    </xf>
    <xf numFmtId="3" fontId="35" fillId="13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4" fillId="28" borderId="21" xfId="0" applyFont="1" applyFill="1" applyBorder="1" applyAlignment="1">
      <alignment horizontal="center" vertical="center"/>
    </xf>
    <xf numFmtId="3" fontId="32" fillId="13" borderId="8" xfId="0" applyNumberFormat="1" applyFont="1" applyFill="1" applyBorder="1" applyAlignment="1">
      <alignment horizontal="right" vertical="center"/>
    </xf>
    <xf numFmtId="3" fontId="27" fillId="13" borderId="8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3" fontId="4" fillId="0" borderId="8" xfId="2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left" vertical="center"/>
    </xf>
    <xf numFmtId="3" fontId="4" fillId="0" borderId="8" xfId="2" applyNumberFormat="1" applyFont="1" applyFill="1" applyBorder="1" applyAlignment="1">
      <alignment horizontal="right" vertical="center"/>
    </xf>
    <xf numFmtId="9" fontId="4" fillId="0" borderId="8" xfId="4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3" fontId="33" fillId="0" borderId="8" xfId="2" applyNumberFormat="1" applyFont="1" applyFill="1" applyBorder="1" applyAlignment="1">
      <alignment horizontal="right" vertical="center"/>
    </xf>
    <xf numFmtId="0" fontId="4" fillId="24" borderId="8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3" fontId="59" fillId="25" borderId="8" xfId="0" applyNumberFormat="1" applyFont="1" applyFill="1" applyBorder="1" applyAlignment="1" applyProtection="1">
      <alignment horizontal="center" vertical="center"/>
      <protection locked="0"/>
    </xf>
    <xf numFmtId="0" fontId="56" fillId="0" borderId="8" xfId="0" applyFont="1" applyBorder="1" applyAlignment="1" applyProtection="1">
      <alignment horizontal="left" vertical="center"/>
      <protection locked="0"/>
    </xf>
    <xf numFmtId="3" fontId="56" fillId="0" borderId="8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18" borderId="8" xfId="2" applyNumberFormat="1" applyFont="1" applyFill="1" applyBorder="1" applyAlignment="1" applyProtection="1">
      <alignment horizontal="right" vertical="center"/>
      <protection locked="0"/>
    </xf>
    <xf numFmtId="0" fontId="33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0" fontId="48" fillId="23" borderId="8" xfId="0" applyFont="1" applyFill="1" applyBorder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33" fillId="8" borderId="8" xfId="0" applyFont="1" applyFill="1" applyBorder="1" applyAlignment="1">
      <alignment horizontal="center" vertical="center"/>
    </xf>
    <xf numFmtId="3" fontId="48" fillId="25" borderId="8" xfId="0" applyNumberFormat="1" applyFont="1" applyFill="1" applyBorder="1" applyAlignment="1" applyProtection="1">
      <alignment horizontal="right" vertical="center"/>
      <protection locked="0"/>
    </xf>
    <xf numFmtId="0" fontId="61" fillId="29" borderId="3" xfId="0" applyFont="1" applyFill="1" applyBorder="1" applyAlignment="1">
      <alignment horizontal="center" vertical="center" wrapText="1"/>
    </xf>
    <xf numFmtId="10" fontId="56" fillId="0" borderId="63" xfId="0" applyNumberFormat="1" applyFont="1" applyBorder="1" applyAlignment="1">
      <alignment horizontal="right" vertical="center"/>
    </xf>
    <xf numFmtId="10" fontId="56" fillId="0" borderId="64" xfId="0" applyNumberFormat="1" applyFont="1" applyBorder="1" applyAlignment="1">
      <alignment horizontal="right" vertical="center"/>
    </xf>
    <xf numFmtId="176" fontId="37" fillId="23" borderId="8" xfId="2" applyNumberFormat="1" applyFont="1" applyFill="1" applyBorder="1" applyAlignment="1">
      <alignment horizontal="right" vertical="center"/>
    </xf>
    <xf numFmtId="176" fontId="32" fillId="0" borderId="63" xfId="2" applyNumberFormat="1" applyFont="1" applyBorder="1" applyAlignment="1">
      <alignment horizontal="right" vertical="center" wrapText="1"/>
    </xf>
    <xf numFmtId="176" fontId="32" fillId="0" borderId="64" xfId="2" applyNumberFormat="1" applyFont="1" applyBorder="1" applyAlignment="1">
      <alignment horizontal="right" vertical="center" wrapText="1"/>
    </xf>
    <xf numFmtId="0" fontId="4" fillId="0" borderId="8" xfId="0" quotePrefix="1" applyFont="1" applyBorder="1" applyAlignment="1" applyProtection="1">
      <alignment vertical="center" wrapText="1"/>
      <protection locked="0"/>
    </xf>
    <xf numFmtId="177" fontId="48" fillId="30" borderId="8" xfId="0" applyNumberFormat="1" applyFont="1" applyFill="1" applyBorder="1" applyAlignment="1">
      <alignment horizontal="center" vertical="center"/>
    </xf>
    <xf numFmtId="0" fontId="38" fillId="6" borderId="11" xfId="5" applyFont="1" applyBorder="1" applyAlignment="1">
      <alignment horizontal="centerContinuous" vertical="center" wrapText="1"/>
    </xf>
    <xf numFmtId="0" fontId="38" fillId="6" borderId="17" xfId="5" applyFont="1" applyBorder="1" applyAlignment="1">
      <alignment horizontal="centerContinuous" vertical="center" wrapText="1"/>
    </xf>
    <xf numFmtId="0" fontId="32" fillId="25" borderId="8" xfId="0" applyFont="1" applyFill="1" applyBorder="1" applyAlignment="1">
      <alignment horizontal="right" vertical="center" wrapText="1"/>
    </xf>
    <xf numFmtId="171" fontId="35" fillId="7" borderId="8" xfId="0" applyNumberFormat="1" applyFont="1" applyFill="1" applyBorder="1" applyAlignment="1" applyProtection="1">
      <alignment horizontal="center" vertical="center" wrapText="1"/>
      <protection locked="0"/>
    </xf>
    <xf numFmtId="10" fontId="32" fillId="7" borderId="8" xfId="0" applyNumberFormat="1" applyFont="1" applyFill="1" applyBorder="1" applyAlignment="1">
      <alignment horizontal="center" vertical="center"/>
    </xf>
    <xf numFmtId="10" fontId="32" fillId="7" borderId="21" xfId="0" applyNumberFormat="1" applyFont="1" applyFill="1" applyBorder="1" applyAlignment="1">
      <alignment horizontal="center" vertical="center"/>
    </xf>
    <xf numFmtId="0" fontId="62" fillId="0" borderId="0" xfId="6" applyFont="1"/>
    <xf numFmtId="0" fontId="63" fillId="0" borderId="0" xfId="6" applyFont="1"/>
    <xf numFmtId="0" fontId="50" fillId="0" borderId="0" xfId="6" applyFont="1"/>
    <xf numFmtId="0" fontId="64" fillId="0" borderId="8" xfId="6" applyFont="1" applyBorder="1"/>
    <xf numFmtId="0" fontId="65" fillId="0" borderId="8" xfId="6" applyFont="1" applyBorder="1" applyAlignment="1">
      <alignment horizontal="center"/>
    </xf>
    <xf numFmtId="0" fontId="65" fillId="0" borderId="8" xfId="6" applyFont="1" applyBorder="1"/>
    <xf numFmtId="166" fontId="63" fillId="0" borderId="8" xfId="6" applyNumberFormat="1" applyFont="1" applyBorder="1" applyProtection="1">
      <protection locked="0"/>
    </xf>
    <xf numFmtId="166" fontId="63" fillId="31" borderId="8" xfId="6" applyNumberFormat="1" applyFont="1" applyFill="1" applyBorder="1"/>
    <xf numFmtId="0" fontId="63" fillId="0" borderId="11" xfId="6" applyFont="1" applyBorder="1"/>
    <xf numFmtId="0" fontId="63" fillId="0" borderId="17" xfId="6" applyFont="1" applyBorder="1"/>
    <xf numFmtId="0" fontId="63" fillId="0" borderId="8" xfId="6" applyFont="1" applyBorder="1" applyProtection="1">
      <protection locked="0"/>
    </xf>
    <xf numFmtId="0" fontId="66" fillId="0" borderId="0" xfId="6" applyFont="1"/>
    <xf numFmtId="0" fontId="67" fillId="0" borderId="0" xfId="6" applyFont="1"/>
    <xf numFmtId="0" fontId="65" fillId="0" borderId="8" xfId="6" applyFont="1" applyBorder="1" applyAlignment="1">
      <alignment horizontal="right"/>
    </xf>
    <xf numFmtId="166" fontId="65" fillId="0" borderId="8" xfId="6" applyNumberFormat="1" applyFont="1" applyBorder="1"/>
    <xf numFmtId="0" fontId="68" fillId="0" borderId="0" xfId="6" applyFont="1"/>
    <xf numFmtId="0" fontId="71" fillId="0" borderId="0" xfId="7" applyFont="1" applyAlignment="1">
      <alignment vertical="center"/>
    </xf>
    <xf numFmtId="0" fontId="71" fillId="0" borderId="0" xfId="7" applyFont="1" applyAlignment="1">
      <alignment horizontal="centerContinuous" vertical="center"/>
    </xf>
    <xf numFmtId="0" fontId="71" fillId="3" borderId="4" xfId="7" applyFont="1" applyFill="1" applyBorder="1" applyAlignment="1">
      <alignment horizontal="centerContinuous" vertical="center"/>
    </xf>
    <xf numFmtId="0" fontId="71" fillId="3" borderId="6" xfId="7" applyFont="1" applyFill="1" applyBorder="1" applyAlignment="1">
      <alignment horizontal="centerContinuous" vertical="center"/>
    </xf>
    <xf numFmtId="0" fontId="71" fillId="3" borderId="0" xfId="7" applyFont="1" applyFill="1" applyAlignment="1">
      <alignment vertical="center"/>
    </xf>
    <xf numFmtId="0" fontId="72" fillId="3" borderId="4" xfId="7" applyFont="1" applyFill="1" applyBorder="1" applyAlignment="1">
      <alignment horizontal="centerContinuous" vertical="center"/>
    </xf>
    <xf numFmtId="3" fontId="65" fillId="0" borderId="0" xfId="7" applyNumberFormat="1" applyFont="1" applyAlignment="1">
      <alignment horizontal="centerContinuous" wrapText="1"/>
    </xf>
    <xf numFmtId="3" fontId="70" fillId="0" borderId="0" xfId="7" applyNumberFormat="1" applyAlignment="1">
      <alignment horizontal="centerContinuous"/>
    </xf>
    <xf numFmtId="3" fontId="63" fillId="0" borderId="0" xfId="7" applyNumberFormat="1" applyFont="1"/>
    <xf numFmtId="3" fontId="63" fillId="0" borderId="30" xfId="7" applyNumberFormat="1" applyFont="1" applyBorder="1" applyAlignment="1" applyProtection="1">
      <alignment horizontal="centerContinuous"/>
      <protection locked="0"/>
    </xf>
    <xf numFmtId="3" fontId="63" fillId="0" borderId="47" xfId="7" applyNumberFormat="1" applyFont="1" applyBorder="1" applyAlignment="1">
      <alignment horizontal="centerContinuous"/>
    </xf>
    <xf numFmtId="3" fontId="63" fillId="0" borderId="0" xfId="7" applyNumberFormat="1" applyFont="1" applyAlignment="1">
      <alignment horizontal="center"/>
    </xf>
    <xf numFmtId="4" fontId="65" fillId="0" borderId="0" xfId="7" applyNumberFormat="1" applyFont="1" applyAlignment="1">
      <alignment horizontal="centerContinuous" wrapText="1"/>
    </xf>
    <xf numFmtId="4" fontId="70" fillId="0" borderId="0" xfId="7" applyNumberFormat="1" applyAlignment="1">
      <alignment horizontal="centerContinuous"/>
    </xf>
    <xf numFmtId="4" fontId="63" fillId="0" borderId="0" xfId="7" applyNumberFormat="1" applyFont="1"/>
    <xf numFmtId="4" fontId="63" fillId="0" borderId="32" xfId="7" applyNumberFormat="1" applyFont="1" applyBorder="1" applyAlignment="1" applyProtection="1">
      <alignment horizontal="centerContinuous"/>
      <protection locked="0"/>
    </xf>
    <xf numFmtId="4" fontId="63" fillId="0" borderId="3" xfId="7" applyNumberFormat="1" applyFont="1" applyBorder="1" applyAlignment="1">
      <alignment horizontal="centerContinuous"/>
    </xf>
    <xf numFmtId="4" fontId="63" fillId="0" borderId="0" xfId="7" applyNumberFormat="1" applyFont="1" applyAlignment="1">
      <alignment horizontal="center"/>
    </xf>
    <xf numFmtId="4" fontId="63" fillId="0" borderId="32" xfId="7" applyNumberFormat="1" applyFont="1" applyBorder="1" applyAlignment="1" applyProtection="1">
      <alignment horizontal="right"/>
      <protection locked="0"/>
    </xf>
    <xf numFmtId="0" fontId="65" fillId="0" borderId="0" xfId="7" applyFont="1" applyAlignment="1">
      <alignment horizontal="centerContinuous" wrapText="1"/>
    </xf>
    <xf numFmtId="0" fontId="70" fillId="0" borderId="0" xfId="7" applyAlignment="1">
      <alignment horizontal="centerContinuous"/>
    </xf>
    <xf numFmtId="0" fontId="63" fillId="0" borderId="0" xfId="7" applyFont="1"/>
    <xf numFmtId="0" fontId="63" fillId="0" borderId="32" xfId="7" applyFont="1" applyBorder="1" applyAlignment="1" applyProtection="1">
      <alignment horizontal="centerContinuous"/>
      <protection locked="0"/>
    </xf>
    <xf numFmtId="0" fontId="63" fillId="0" borderId="3" xfId="7" applyFont="1" applyBorder="1" applyAlignment="1">
      <alignment horizontal="centerContinuous"/>
    </xf>
    <xf numFmtId="0" fontId="63" fillId="0" borderId="0" xfId="7" applyFont="1" applyAlignment="1">
      <alignment horizontal="center"/>
    </xf>
    <xf numFmtId="3" fontId="63" fillId="0" borderId="32" xfId="7" applyNumberFormat="1" applyFont="1" applyBorder="1" applyAlignment="1">
      <alignment horizontal="centerContinuous"/>
    </xf>
    <xf numFmtId="3" fontId="63" fillId="0" borderId="3" xfId="7" applyNumberFormat="1" applyFont="1" applyBorder="1" applyAlignment="1">
      <alignment horizontal="centerContinuous"/>
    </xf>
    <xf numFmtId="3" fontId="63" fillId="0" borderId="31" xfId="7" applyNumberFormat="1" applyFont="1" applyBorder="1" applyAlignment="1">
      <alignment horizontal="centerContinuous"/>
    </xf>
    <xf numFmtId="3" fontId="63" fillId="0" borderId="14" xfId="7" applyNumberFormat="1" applyFont="1" applyBorder="1" applyAlignment="1">
      <alignment horizontal="centerContinuous"/>
    </xf>
    <xf numFmtId="0" fontId="73" fillId="0" borderId="0" xfId="7" applyFont="1" applyAlignment="1">
      <alignment horizontal="centerContinuous"/>
    </xf>
    <xf numFmtId="0" fontId="63" fillId="0" borderId="0" xfId="7" applyFont="1" applyAlignment="1">
      <alignment horizontal="centerContinuous"/>
    </xf>
    <xf numFmtId="0" fontId="74" fillId="0" borderId="0" xfId="7" applyFont="1" applyAlignment="1">
      <alignment horizontal="center"/>
    </xf>
    <xf numFmtId="4" fontId="75" fillId="0" borderId="8" xfId="7" applyNumberFormat="1" applyFont="1" applyBorder="1"/>
    <xf numFmtId="0" fontId="73" fillId="0" borderId="0" xfId="7" applyFont="1"/>
    <xf numFmtId="4" fontId="76" fillId="0" borderId="30" xfId="7" applyNumberFormat="1" applyFont="1" applyBorder="1"/>
    <xf numFmtId="4" fontId="76" fillId="0" borderId="47" xfId="7" applyNumberFormat="1" applyFont="1" applyBorder="1"/>
    <xf numFmtId="4" fontId="76" fillId="0" borderId="0" xfId="7" applyNumberFormat="1" applyFont="1"/>
    <xf numFmtId="2" fontId="76" fillId="0" borderId="0" xfId="7" applyNumberFormat="1" applyFont="1"/>
    <xf numFmtId="0" fontId="76" fillId="0" borderId="0" xfId="7" applyFont="1"/>
    <xf numFmtId="4" fontId="76" fillId="0" borderId="32" xfId="7" applyNumberFormat="1" applyFont="1" applyBorder="1"/>
    <xf numFmtId="4" fontId="76" fillId="0" borderId="3" xfId="7" applyNumberFormat="1" applyFont="1" applyBorder="1"/>
    <xf numFmtId="4" fontId="76" fillId="0" borderId="31" xfId="7" applyNumberFormat="1" applyFont="1" applyBorder="1"/>
    <xf numFmtId="4" fontId="76" fillId="0" borderId="14" xfId="7" applyNumberFormat="1" applyFont="1" applyBorder="1"/>
    <xf numFmtId="2" fontId="63" fillId="0" borderId="0" xfId="7" applyNumberFormat="1" applyFont="1"/>
    <xf numFmtId="3" fontId="63" fillId="0" borderId="32" xfId="7" applyNumberFormat="1" applyFont="1" applyBorder="1" applyAlignment="1" applyProtection="1">
      <alignment horizontal="centerContinuous"/>
      <protection locked="0"/>
    </xf>
    <xf numFmtId="1" fontId="4" fillId="14" borderId="8" xfId="4" applyNumberFormat="1" applyFont="1" applyFill="1" applyBorder="1" applyAlignment="1" applyProtection="1">
      <alignment horizontal="center" vertical="center"/>
      <protection locked="0"/>
    </xf>
    <xf numFmtId="1" fontId="63" fillId="0" borderId="32" xfId="7" applyNumberFormat="1" applyFont="1" applyBorder="1" applyAlignment="1" applyProtection="1">
      <alignment horizontal="centerContinuous"/>
      <protection locked="0"/>
    </xf>
    <xf numFmtId="4" fontId="1" fillId="0" borderId="0" xfId="0" applyNumberFormat="1" applyFont="1"/>
    <xf numFmtId="0" fontId="79" fillId="13" borderId="0" xfId="6" applyFont="1" applyFill="1"/>
    <xf numFmtId="0" fontId="81" fillId="13" borderId="0" xfId="7" applyFont="1" applyFill="1" applyAlignment="1">
      <alignment vertical="center"/>
    </xf>
    <xf numFmtId="0" fontId="79" fillId="13" borderId="0" xfId="6" applyFont="1" applyFill="1" applyAlignment="1">
      <alignment vertical="center"/>
    </xf>
    <xf numFmtId="0" fontId="81" fillId="13" borderId="0" xfId="7" applyFont="1" applyFill="1" applyAlignment="1">
      <alignment horizontal="centerContinuous" vertical="center"/>
    </xf>
    <xf numFmtId="3" fontId="79" fillId="13" borderId="0" xfId="7" applyNumberFormat="1" applyFont="1" applyFill="1" applyAlignment="1">
      <alignment horizontal="center"/>
    </xf>
    <xf numFmtId="3" fontId="79" fillId="13" borderId="0" xfId="6" applyNumberFormat="1" applyFont="1" applyFill="1"/>
    <xf numFmtId="3" fontId="79" fillId="13" borderId="0" xfId="7" applyNumberFormat="1" applyFont="1" applyFill="1"/>
    <xf numFmtId="3" fontId="79" fillId="13" borderId="0" xfId="7" applyNumberFormat="1" applyFont="1" applyFill="1" applyAlignment="1" applyProtection="1">
      <alignment horizontal="centerContinuous"/>
      <protection locked="0"/>
    </xf>
    <xf numFmtId="3" fontId="79" fillId="13" borderId="0" xfId="7" applyNumberFormat="1" applyFont="1" applyFill="1" applyAlignment="1">
      <alignment horizontal="centerContinuous"/>
    </xf>
    <xf numFmtId="4" fontId="79" fillId="13" borderId="0" xfId="7" applyNumberFormat="1" applyFont="1" applyFill="1" applyAlignment="1">
      <alignment horizontal="center"/>
    </xf>
    <xf numFmtId="4" fontId="79" fillId="13" borderId="0" xfId="6" applyNumberFormat="1" applyFont="1" applyFill="1"/>
    <xf numFmtId="4" fontId="79" fillId="13" borderId="0" xfId="7" applyNumberFormat="1" applyFont="1" applyFill="1"/>
    <xf numFmtId="4" fontId="79" fillId="13" borderId="0" xfId="7" applyNumberFormat="1" applyFont="1" applyFill="1" applyAlignment="1" applyProtection="1">
      <alignment horizontal="centerContinuous"/>
      <protection locked="0"/>
    </xf>
    <xf numFmtId="4" fontId="79" fillId="13" borderId="0" xfId="7" applyNumberFormat="1" applyFont="1" applyFill="1" applyAlignment="1">
      <alignment horizontal="centerContinuous"/>
    </xf>
    <xf numFmtId="0" fontId="79" fillId="13" borderId="0" xfId="7" applyFont="1" applyFill="1" applyAlignment="1">
      <alignment horizontal="center"/>
    </xf>
    <xf numFmtId="0" fontId="79" fillId="13" borderId="0" xfId="7" applyFont="1" applyFill="1"/>
    <xf numFmtId="0" fontId="79" fillId="13" borderId="0" xfId="7" applyFont="1" applyFill="1" applyAlignment="1" applyProtection="1">
      <alignment horizontal="centerContinuous"/>
      <protection locked="0"/>
    </xf>
    <xf numFmtId="0" fontId="79" fillId="13" borderId="0" xfId="7" applyFont="1" applyFill="1" applyAlignment="1">
      <alignment horizontal="centerContinuous"/>
    </xf>
    <xf numFmtId="0" fontId="82" fillId="13" borderId="0" xfId="7" applyFont="1" applyFill="1" applyAlignment="1">
      <alignment horizontal="center"/>
    </xf>
    <xf numFmtId="2" fontId="83" fillId="13" borderId="0" xfId="7" applyNumberFormat="1" applyFont="1" applyFill="1"/>
    <xf numFmtId="0" fontId="83" fillId="13" borderId="0" xfId="7" applyFont="1" applyFill="1"/>
    <xf numFmtId="0" fontId="84" fillId="13" borderId="0" xfId="7" applyFont="1" applyFill="1"/>
    <xf numFmtId="4" fontId="83" fillId="13" borderId="0" xfId="7" applyNumberFormat="1" applyFont="1" applyFill="1"/>
    <xf numFmtId="2" fontId="79" fillId="13" borderId="0" xfId="7" applyNumberFormat="1" applyFont="1" applyFill="1"/>
    <xf numFmtId="0" fontId="71" fillId="3" borderId="4" xfId="7" applyFont="1" applyFill="1" applyBorder="1" applyAlignment="1">
      <alignment horizontal="centerContinuous" vertical="center" wrapText="1"/>
    </xf>
    <xf numFmtId="0" fontId="32" fillId="25" borderId="8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85" fillId="0" borderId="0" xfId="0" applyFont="1"/>
    <xf numFmtId="4" fontId="85" fillId="0" borderId="0" xfId="0" applyNumberFormat="1" applyFont="1"/>
    <xf numFmtId="172" fontId="1" fillId="13" borderId="8" xfId="0" applyNumberFormat="1" applyFont="1" applyFill="1" applyBorder="1" applyAlignment="1">
      <alignment horizontal="left" vertical="center"/>
    </xf>
    <xf numFmtId="173" fontId="1" fillId="13" borderId="8" xfId="4" applyNumberFormat="1" applyFont="1" applyFill="1" applyBorder="1" applyAlignment="1">
      <alignment horizontal="right" vertical="center"/>
    </xf>
    <xf numFmtId="172" fontId="1" fillId="13" borderId="8" xfId="0" applyNumberFormat="1" applyFont="1" applyFill="1" applyBorder="1" applyAlignment="1">
      <alignment horizontal="left" vertical="center" wrapText="1"/>
    </xf>
    <xf numFmtId="172" fontId="2" fillId="13" borderId="11" xfId="0" applyNumberFormat="1" applyFont="1" applyFill="1" applyBorder="1" applyAlignment="1">
      <alignment horizontal="left" vertical="center"/>
    </xf>
    <xf numFmtId="172" fontId="2" fillId="13" borderId="17" xfId="0" applyNumberFormat="1" applyFont="1" applyFill="1" applyBorder="1" applyAlignment="1">
      <alignment horizontal="center" vertical="center"/>
    </xf>
    <xf numFmtId="172" fontId="87" fillId="13" borderId="11" xfId="0" applyNumberFormat="1" applyFont="1" applyFill="1" applyBorder="1" applyAlignment="1">
      <alignment horizontal="center" vertical="center"/>
    </xf>
    <xf numFmtId="172" fontId="87" fillId="13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72" fontId="33" fillId="27" borderId="8" xfId="0" applyNumberFormat="1" applyFont="1" applyFill="1" applyBorder="1" applyAlignment="1">
      <alignment vertical="center"/>
    </xf>
    <xf numFmtId="173" fontId="1" fillId="0" borderId="8" xfId="4" applyNumberFormat="1" applyFont="1" applyFill="1" applyBorder="1" applyAlignment="1">
      <alignment horizontal="right" vertical="center"/>
    </xf>
    <xf numFmtId="172" fontId="2" fillId="27" borderId="17" xfId="0" applyNumberFormat="1" applyFont="1" applyFill="1" applyBorder="1" applyAlignment="1">
      <alignment vertical="center"/>
    </xf>
    <xf numFmtId="3" fontId="6" fillId="13" borderId="8" xfId="0" applyNumberFormat="1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51" fillId="13" borderId="0" xfId="0" applyFont="1" applyFill="1" applyAlignment="1" applyProtection="1">
      <alignment horizontal="center" vertical="center" wrapText="1"/>
      <protection locked="0"/>
    </xf>
    <xf numFmtId="9" fontId="3" fillId="0" borderId="8" xfId="4" applyFont="1" applyBorder="1" applyAlignment="1" applyProtection="1">
      <alignment horizontal="right" vertical="center" wrapText="1"/>
      <protection locked="0"/>
    </xf>
    <xf numFmtId="9" fontId="86" fillId="3" borderId="19" xfId="4" applyFont="1" applyFill="1" applyBorder="1" applyAlignment="1">
      <alignment horizontal="center" vertical="center" wrapText="1"/>
    </xf>
    <xf numFmtId="9" fontId="3" fillId="0" borderId="8" xfId="4" applyFont="1" applyBorder="1" applyAlignment="1" applyProtection="1">
      <alignment horizontal="center" vertical="center" wrapText="1"/>
      <protection locked="0"/>
    </xf>
    <xf numFmtId="9" fontId="86" fillId="3" borderId="8" xfId="4" applyFont="1" applyFill="1" applyBorder="1" applyAlignment="1">
      <alignment horizontal="right" vertical="center" wrapText="1"/>
    </xf>
    <xf numFmtId="9" fontId="86" fillId="0" borderId="63" xfId="4" applyFont="1" applyBorder="1" applyAlignment="1">
      <alignment horizontal="right" vertical="center" wrapText="1"/>
    </xf>
    <xf numFmtId="9" fontId="89" fillId="28" borderId="8" xfId="4" applyFont="1" applyFill="1" applyBorder="1" applyAlignment="1">
      <alignment horizontal="right" vertical="center" wrapText="1"/>
    </xf>
    <xf numFmtId="9" fontId="89" fillId="23" borderId="8" xfId="4" applyFont="1" applyFill="1" applyBorder="1" applyAlignment="1">
      <alignment horizontal="right" vertical="center"/>
    </xf>
    <xf numFmtId="9" fontId="3" fillId="13" borderId="8" xfId="4" applyFont="1" applyFill="1" applyBorder="1" applyAlignment="1" applyProtection="1">
      <alignment horizontal="center" vertical="center" wrapText="1"/>
      <protection locked="0"/>
    </xf>
    <xf numFmtId="9" fontId="3" fillId="13" borderId="8" xfId="4" applyFont="1" applyFill="1" applyBorder="1" applyAlignment="1" applyProtection="1">
      <alignment horizontal="right" vertical="center" wrapText="1"/>
      <protection locked="0"/>
    </xf>
    <xf numFmtId="0" fontId="32" fillId="3" borderId="11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 applyProtection="1">
      <alignment horizontal="center" vertical="center"/>
      <protection locked="0"/>
    </xf>
    <xf numFmtId="10" fontId="33" fillId="25" borderId="21" xfId="0" applyNumberFormat="1" applyFont="1" applyFill="1" applyBorder="1" applyAlignment="1" applyProtection="1">
      <alignment horizontal="right" vertical="center" wrapText="1"/>
      <protection locked="0"/>
    </xf>
    <xf numFmtId="173" fontId="4" fillId="0" borderId="19" xfId="0" applyNumberFormat="1" applyFont="1" applyBorder="1" applyAlignment="1" applyProtection="1">
      <alignment horizontal="right" vertical="center" wrapText="1"/>
      <protection locked="0"/>
    </xf>
    <xf numFmtId="9" fontId="3" fillId="0" borderId="19" xfId="4" applyFont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>
      <alignment vertical="center" wrapText="1"/>
    </xf>
    <xf numFmtId="0" fontId="34" fillId="9" borderId="8" xfId="0" applyFont="1" applyFill="1" applyBorder="1" applyAlignment="1">
      <alignment horizontal="center" vertical="center" wrapText="1"/>
    </xf>
    <xf numFmtId="173" fontId="34" fillId="9" borderId="8" xfId="0" applyNumberFormat="1" applyFont="1" applyFill="1" applyBorder="1" applyAlignment="1">
      <alignment horizontal="right" vertical="center" wrapText="1"/>
    </xf>
    <xf numFmtId="9" fontId="88" fillId="9" borderId="8" xfId="4" applyFont="1" applyFill="1" applyBorder="1" applyAlignment="1">
      <alignment horizontal="right" vertical="center" wrapText="1"/>
    </xf>
    <xf numFmtId="173" fontId="27" fillId="0" borderId="8" xfId="0" applyNumberFormat="1" applyFont="1" applyBorder="1" applyAlignment="1">
      <alignment horizontal="right" vertical="center" wrapText="1"/>
    </xf>
    <xf numFmtId="0" fontId="32" fillId="25" borderId="21" xfId="0" applyFont="1" applyFill="1" applyBorder="1" applyAlignment="1">
      <alignment horizontal="right" vertical="center" wrapText="1"/>
    </xf>
    <xf numFmtId="0" fontId="4" fillId="0" borderId="19" xfId="0" applyFont="1" applyBorder="1" applyAlignment="1" applyProtection="1">
      <alignment vertical="center" wrapText="1"/>
      <protection locked="0"/>
    </xf>
    <xf numFmtId="0" fontId="55" fillId="0" borderId="68" xfId="0" applyFont="1" applyBorder="1" applyAlignment="1">
      <alignment horizontal="right" vertical="center" wrapText="1"/>
    </xf>
    <xf numFmtId="0" fontId="2" fillId="3" borderId="19" xfId="0" applyFont="1" applyFill="1" applyBorder="1" applyAlignment="1">
      <alignment vertical="center" wrapText="1"/>
    </xf>
    <xf numFmtId="0" fontId="22" fillId="22" borderId="50" xfId="0" applyFont="1" applyFill="1" applyBorder="1" applyAlignment="1" applyProtection="1">
      <alignment vertical="center"/>
      <protection locked="0"/>
    </xf>
    <xf numFmtId="0" fontId="22" fillId="22" borderId="51" xfId="0" applyFont="1" applyFill="1" applyBorder="1" applyAlignment="1" applyProtection="1">
      <alignment vertical="center"/>
      <protection locked="0"/>
    </xf>
    <xf numFmtId="0" fontId="22" fillId="22" borderId="52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70" fontId="13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1" fillId="21" borderId="48" xfId="0" applyFont="1" applyFill="1" applyBorder="1" applyAlignment="1" applyProtection="1">
      <alignment vertical="center" wrapText="1"/>
      <protection locked="0"/>
    </xf>
    <xf numFmtId="9" fontId="13" fillId="0" borderId="27" xfId="0" applyNumberFormat="1" applyFont="1" applyBorder="1" applyAlignment="1" applyProtection="1">
      <alignment horizontal="center"/>
      <protection locked="0"/>
    </xf>
    <xf numFmtId="0" fontId="13" fillId="0" borderId="47" xfId="0" applyFont="1" applyBorder="1" applyProtection="1">
      <protection locked="0"/>
    </xf>
    <xf numFmtId="0" fontId="11" fillId="21" borderId="49" xfId="0" applyFont="1" applyFill="1" applyBorder="1" applyAlignment="1" applyProtection="1">
      <alignment vertical="center" wrapText="1"/>
      <protection locked="0"/>
    </xf>
    <xf numFmtId="9" fontId="13" fillId="0" borderId="28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9" fontId="13" fillId="0" borderId="0" xfId="0" applyNumberFormat="1" applyFont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3" xfId="0" applyFont="1" applyBorder="1" applyProtection="1"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Protection="1"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2" fontId="13" fillId="0" borderId="0" xfId="0" applyNumberFormat="1" applyFont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48" xfId="0" applyFont="1" applyBorder="1" applyAlignment="1" applyProtection="1">
      <alignment vertical="center" wrapText="1"/>
      <protection locked="0"/>
    </xf>
    <xf numFmtId="0" fontId="11" fillId="0" borderId="49" xfId="0" applyFont="1" applyBorder="1" applyAlignment="1" applyProtection="1">
      <alignment vertical="center" wrapText="1"/>
      <protection locked="0"/>
    </xf>
    <xf numFmtId="0" fontId="22" fillId="22" borderId="69" xfId="0" applyFont="1" applyFill="1" applyBorder="1" applyAlignment="1" applyProtection="1">
      <alignment vertical="center"/>
      <protection locked="0"/>
    </xf>
    <xf numFmtId="173" fontId="34" fillId="0" borderId="19" xfId="0" applyNumberFormat="1" applyFont="1" applyBorder="1" applyAlignment="1">
      <alignment horizontal="right" vertical="center" wrapText="1"/>
    </xf>
    <xf numFmtId="9" fontId="88" fillId="0" borderId="8" xfId="4" applyFont="1" applyFill="1" applyBorder="1" applyAlignment="1">
      <alignment horizontal="right" vertical="center" wrapText="1"/>
    </xf>
    <xf numFmtId="0" fontId="91" fillId="3" borderId="19" xfId="0" applyFont="1" applyFill="1" applyBorder="1" applyAlignment="1">
      <alignment horizontal="center" vertical="center" wrapText="1"/>
    </xf>
    <xf numFmtId="0" fontId="4" fillId="25" borderId="8" xfId="0" applyFont="1" applyFill="1" applyBorder="1" applyAlignment="1" applyProtection="1">
      <alignment horizontal="center" vertical="center" wrapText="1"/>
      <protection locked="0"/>
    </xf>
    <xf numFmtId="3" fontId="1" fillId="13" borderId="11" xfId="0" applyNumberFormat="1" applyFont="1" applyFill="1" applyBorder="1"/>
    <xf numFmtId="0" fontId="1" fillId="9" borderId="8" xfId="0" applyFont="1" applyFill="1" applyBorder="1"/>
    <xf numFmtId="0" fontId="37" fillId="9" borderId="8" xfId="0" applyFont="1" applyFill="1" applyBorder="1" applyAlignment="1">
      <alignment horizontal="center" vertical="center"/>
    </xf>
    <xf numFmtId="9" fontId="3" fillId="9" borderId="11" xfId="0" applyNumberFormat="1" applyFont="1" applyFill="1" applyBorder="1" applyAlignment="1">
      <alignment horizontal="center" vertical="center"/>
    </xf>
    <xf numFmtId="1" fontId="37" fillId="9" borderId="8" xfId="0" applyNumberFormat="1" applyFont="1" applyFill="1" applyBorder="1" applyAlignment="1">
      <alignment horizontal="right" vertical="center"/>
    </xf>
    <xf numFmtId="0" fontId="32" fillId="9" borderId="8" xfId="0" applyFont="1" applyFill="1" applyBorder="1" applyAlignment="1">
      <alignment horizontal="center" vertical="center" wrapText="1"/>
    </xf>
    <xf numFmtId="3" fontId="85" fillId="9" borderId="11" xfId="0" applyNumberFormat="1" applyFont="1" applyFill="1" applyBorder="1" applyAlignment="1">
      <alignment vertical="center"/>
    </xf>
    <xf numFmtId="3" fontId="48" fillId="9" borderId="11" xfId="0" applyNumberFormat="1" applyFont="1" applyFill="1" applyBorder="1" applyAlignment="1" applyProtection="1">
      <alignment vertical="center"/>
      <protection locked="0"/>
    </xf>
    <xf numFmtId="173" fontId="48" fillId="9" borderId="11" xfId="0" applyNumberFormat="1" applyFont="1" applyFill="1" applyBorder="1" applyAlignment="1" applyProtection="1">
      <alignment vertical="center"/>
      <protection locked="0"/>
    </xf>
    <xf numFmtId="173" fontId="37" fillId="9" borderId="8" xfId="0" applyNumberFormat="1" applyFont="1" applyFill="1" applyBorder="1" applyAlignment="1">
      <alignment horizontal="right" vertical="center" wrapText="1"/>
    </xf>
    <xf numFmtId="3" fontId="49" fillId="9" borderId="11" xfId="0" applyNumberFormat="1" applyFont="1" applyFill="1" applyBorder="1" applyAlignment="1">
      <alignment vertical="center"/>
    </xf>
    <xf numFmtId="3" fontId="49" fillId="9" borderId="11" xfId="0" applyNumberFormat="1" applyFont="1" applyFill="1" applyBorder="1"/>
    <xf numFmtId="173" fontId="33" fillId="25" borderId="8" xfId="0" applyNumberFormat="1" applyFont="1" applyFill="1" applyBorder="1" applyAlignment="1">
      <alignment horizontal="right" vertical="center" wrapText="1"/>
    </xf>
    <xf numFmtId="9" fontId="3" fillId="13" borderId="11" xfId="0" applyNumberFormat="1" applyFont="1" applyFill="1" applyBorder="1" applyAlignment="1">
      <alignment vertical="center"/>
    </xf>
    <xf numFmtId="3" fontId="1" fillId="13" borderId="11" xfId="0" applyNumberFormat="1" applyFont="1" applyFill="1" applyBorder="1" applyAlignment="1">
      <alignment vertical="center"/>
    </xf>
    <xf numFmtId="9" fontId="3" fillId="9" borderId="11" xfId="0" applyNumberFormat="1" applyFont="1" applyFill="1" applyBorder="1" applyAlignment="1">
      <alignment vertical="center"/>
    </xf>
    <xf numFmtId="10" fontId="13" fillId="0" borderId="28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36" fillId="25" borderId="31" xfId="0" applyFont="1" applyFill="1" applyBorder="1" applyAlignment="1">
      <alignment vertical="center"/>
    </xf>
    <xf numFmtId="0" fontId="1" fillId="25" borderId="28" xfId="0" applyFont="1" applyFill="1" applyBorder="1" applyAlignment="1">
      <alignment vertical="center"/>
    </xf>
    <xf numFmtId="0" fontId="1" fillId="25" borderId="14" xfId="0" applyFont="1" applyFill="1" applyBorder="1" applyAlignment="1">
      <alignment vertical="center"/>
    </xf>
    <xf numFmtId="0" fontId="38" fillId="6" borderId="17" xfId="5" applyFont="1" applyBorder="1" applyAlignment="1">
      <alignment horizontal="left" vertical="center" wrapText="1"/>
    </xf>
    <xf numFmtId="0" fontId="38" fillId="6" borderId="11" xfId="5" applyFont="1" applyBorder="1" applyAlignment="1">
      <alignment horizontal="left" vertical="center" wrapText="1"/>
    </xf>
    <xf numFmtId="176" fontId="33" fillId="13" borderId="8" xfId="2" applyNumberFormat="1" applyFont="1" applyFill="1" applyBorder="1" applyAlignment="1">
      <alignment vertical="center"/>
    </xf>
    <xf numFmtId="0" fontId="1" fillId="0" borderId="56" xfId="0" applyFont="1" applyBorder="1" applyAlignment="1" applyProtection="1">
      <alignment vertical="center"/>
      <protection locked="0"/>
    </xf>
    <xf numFmtId="0" fontId="1" fillId="13" borderId="32" xfId="0" applyFont="1" applyFill="1" applyBorder="1" applyAlignment="1">
      <alignment vertical="center"/>
    </xf>
    <xf numFmtId="0" fontId="1" fillId="13" borderId="0" xfId="0" applyFont="1" applyFill="1" applyAlignment="1">
      <alignment vertical="center"/>
    </xf>
    <xf numFmtId="0" fontId="1" fillId="13" borderId="3" xfId="0" applyFont="1" applyFill="1" applyBorder="1" applyAlignment="1">
      <alignment vertical="center"/>
    </xf>
    <xf numFmtId="0" fontId="33" fillId="0" borderId="8" xfId="0" applyFont="1" applyBorder="1"/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3" fontId="32" fillId="25" borderId="8" xfId="0" applyNumberFormat="1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173" fontId="33" fillId="0" borderId="8" xfId="0" applyNumberFormat="1" applyFont="1" applyBorder="1" applyAlignment="1">
      <alignment horizontal="right" vertical="center" wrapText="1"/>
    </xf>
    <xf numFmtId="0" fontId="93" fillId="0" borderId="0" xfId="0" applyFont="1"/>
    <xf numFmtId="3" fontId="94" fillId="25" borderId="8" xfId="0" applyNumberFormat="1" applyFont="1" applyFill="1" applyBorder="1" applyAlignment="1" applyProtection="1">
      <alignment horizontal="right" vertical="center"/>
      <protection locked="0"/>
    </xf>
    <xf numFmtId="3" fontId="95" fillId="25" borderId="8" xfId="0" applyNumberFormat="1" applyFont="1" applyFill="1" applyBorder="1" applyAlignment="1" applyProtection="1">
      <alignment horizontal="right" vertical="center"/>
      <protection locked="0"/>
    </xf>
    <xf numFmtId="3" fontId="37" fillId="23" borderId="11" xfId="2" applyNumberFormat="1" applyFont="1" applyFill="1" applyBorder="1" applyAlignment="1">
      <alignment horizontal="center" vertical="center"/>
    </xf>
    <xf numFmtId="3" fontId="37" fillId="23" borderId="29" xfId="2" applyNumberFormat="1" applyFont="1" applyFill="1" applyBorder="1" applyAlignment="1">
      <alignment horizontal="center" vertical="center"/>
    </xf>
    <xf numFmtId="3" fontId="37" fillId="23" borderId="17" xfId="2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173" fontId="32" fillId="13" borderId="8" xfId="3" applyNumberFormat="1" applyFont="1" applyFill="1" applyBorder="1" applyAlignment="1">
      <alignment horizontal="right" vertical="center"/>
    </xf>
    <xf numFmtId="173" fontId="1" fillId="13" borderId="11" xfId="4" applyNumberFormat="1" applyFont="1" applyFill="1" applyBorder="1" applyAlignment="1">
      <alignment horizontal="right" vertical="center"/>
    </xf>
    <xf numFmtId="173" fontId="1" fillId="13" borderId="29" xfId="4" applyNumberFormat="1" applyFont="1" applyFill="1" applyBorder="1" applyAlignment="1">
      <alignment horizontal="right" vertical="center"/>
    </xf>
    <xf numFmtId="173" fontId="1" fillId="13" borderId="17" xfId="4" applyNumberFormat="1" applyFont="1" applyFill="1" applyBorder="1" applyAlignment="1">
      <alignment horizontal="right" vertical="center"/>
    </xf>
    <xf numFmtId="0" fontId="54" fillId="0" borderId="3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172" fontId="32" fillId="8" borderId="8" xfId="0" applyNumberFormat="1" applyFont="1" applyFill="1" applyBorder="1" applyAlignment="1">
      <alignment horizontal="center" vertical="center"/>
    </xf>
    <xf numFmtId="172" fontId="2" fillId="13" borderId="32" xfId="0" applyNumberFormat="1" applyFont="1" applyFill="1" applyBorder="1" applyAlignment="1">
      <alignment horizontal="left" vertical="center"/>
    </xf>
    <xf numFmtId="172" fontId="2" fillId="13" borderId="0" xfId="0" applyNumberFormat="1" applyFont="1" applyFill="1" applyAlignment="1">
      <alignment horizontal="left" vertical="center"/>
    </xf>
    <xf numFmtId="172" fontId="2" fillId="13" borderId="3" xfId="0" applyNumberFormat="1" applyFont="1" applyFill="1" applyBorder="1" applyAlignment="1">
      <alignment horizontal="left" vertical="center"/>
    </xf>
    <xf numFmtId="173" fontId="1" fillId="13" borderId="8" xfId="4" applyNumberFormat="1" applyFont="1" applyFill="1" applyBorder="1" applyAlignment="1">
      <alignment horizontal="right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17" xfId="0" applyFont="1" applyFill="1" applyBorder="1" applyAlignment="1">
      <alignment horizontal="center" vertical="center"/>
    </xf>
    <xf numFmtId="171" fontId="4" fillId="13" borderId="8" xfId="3" applyNumberFormat="1" applyFont="1" applyFill="1" applyBorder="1" applyAlignment="1">
      <alignment horizontal="right" vertical="center"/>
    </xf>
    <xf numFmtId="173" fontId="33" fillId="13" borderId="8" xfId="3" applyNumberFormat="1" applyFont="1" applyFill="1" applyBorder="1" applyAlignment="1">
      <alignment horizontal="right" vertical="center"/>
    </xf>
    <xf numFmtId="0" fontId="60" fillId="23" borderId="30" xfId="0" applyFont="1" applyFill="1" applyBorder="1" applyAlignment="1">
      <alignment horizontal="center" vertical="center" wrapText="1"/>
    </xf>
    <xf numFmtId="0" fontId="60" fillId="23" borderId="27" xfId="0" applyFont="1" applyFill="1" applyBorder="1" applyAlignment="1">
      <alignment horizontal="center" vertical="center" wrapText="1"/>
    </xf>
    <xf numFmtId="0" fontId="60" fillId="23" borderId="47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4" fontId="36" fillId="25" borderId="32" xfId="0" applyNumberFormat="1" applyFont="1" applyFill="1" applyBorder="1" applyAlignment="1">
      <alignment horizontal="center" vertical="center"/>
    </xf>
    <xf numFmtId="14" fontId="36" fillId="25" borderId="0" xfId="0" applyNumberFormat="1" applyFont="1" applyFill="1" applyAlignment="1">
      <alignment horizontal="center" vertical="center"/>
    </xf>
    <xf numFmtId="14" fontId="36" fillId="25" borderId="3" xfId="0" applyNumberFormat="1" applyFont="1" applyFill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6" fillId="25" borderId="30" xfId="0" applyFont="1" applyFill="1" applyBorder="1" applyAlignment="1">
      <alignment horizontal="center" vertical="center"/>
    </xf>
    <xf numFmtId="0" fontId="36" fillId="25" borderId="27" xfId="0" applyFont="1" applyFill="1" applyBorder="1" applyAlignment="1">
      <alignment horizontal="center" vertical="center"/>
    </xf>
    <xf numFmtId="0" fontId="36" fillId="25" borderId="47" xfId="0" applyFont="1" applyFill="1" applyBorder="1" applyAlignment="1">
      <alignment horizontal="center" vertical="center"/>
    </xf>
    <xf numFmtId="0" fontId="36" fillId="25" borderId="32" xfId="0" applyFont="1" applyFill="1" applyBorder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36" fillId="25" borderId="3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3" fontId="35" fillId="0" borderId="8" xfId="0" applyNumberFormat="1" applyFont="1" applyBorder="1" applyAlignment="1" applyProtection="1">
      <alignment horizontal="center" vertical="center"/>
      <protection locked="0"/>
    </xf>
    <xf numFmtId="0" fontId="38" fillId="9" borderId="8" xfId="5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0" fillId="0" borderId="8" xfId="0" applyFont="1" applyBorder="1" applyAlignment="1">
      <alignment horizontal="center" vertical="center"/>
    </xf>
    <xf numFmtId="0" fontId="31" fillId="23" borderId="8" xfId="0" applyFont="1" applyFill="1" applyBorder="1" applyAlignment="1">
      <alignment horizontal="center" vertical="center"/>
    </xf>
    <xf numFmtId="0" fontId="40" fillId="13" borderId="8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80" fillId="13" borderId="0" xfId="6" applyFont="1" applyFill="1" applyAlignment="1">
      <alignment horizontal="center"/>
    </xf>
    <xf numFmtId="0" fontId="71" fillId="3" borderId="4" xfId="7" applyFont="1" applyFill="1" applyBorder="1" applyAlignment="1">
      <alignment horizontal="center" vertical="center" wrapText="1"/>
    </xf>
    <xf numFmtId="0" fontId="71" fillId="3" borderId="6" xfId="7" applyFont="1" applyFill="1" applyBorder="1" applyAlignment="1">
      <alignment horizontal="center" vertical="center" wrapText="1"/>
    </xf>
    <xf numFmtId="0" fontId="64" fillId="0" borderId="11" xfId="6" applyFont="1" applyBorder="1" applyAlignment="1">
      <alignment horizontal="center"/>
    </xf>
    <xf numFmtId="0" fontId="64" fillId="0" borderId="17" xfId="6" applyFont="1" applyBorder="1" applyAlignment="1">
      <alignment horizontal="center"/>
    </xf>
    <xf numFmtId="0" fontId="65" fillId="0" borderId="8" xfId="6" applyFont="1" applyBorder="1" applyAlignment="1">
      <alignment horizontal="center" vertical="center" wrapText="1"/>
    </xf>
    <xf numFmtId="0" fontId="69" fillId="0" borderId="0" xfId="6" applyFont="1" applyAlignment="1">
      <alignment horizontal="center"/>
    </xf>
    <xf numFmtId="0" fontId="37" fillId="23" borderId="11" xfId="0" applyFont="1" applyFill="1" applyBorder="1" applyAlignment="1">
      <alignment horizontal="center" vertical="center" wrapText="1"/>
    </xf>
    <xf numFmtId="0" fontId="37" fillId="23" borderId="17" xfId="0" applyFont="1" applyFill="1" applyBorder="1" applyAlignment="1">
      <alignment horizontal="center" vertical="center" wrapText="1"/>
    </xf>
    <xf numFmtId="0" fontId="32" fillId="25" borderId="8" xfId="0" applyFont="1" applyFill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42" fillId="23" borderId="42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41" fillId="28" borderId="31" xfId="0" applyFont="1" applyFill="1" applyBorder="1" applyAlignment="1">
      <alignment horizontal="center" vertical="center"/>
    </xf>
    <xf numFmtId="0" fontId="41" fillId="28" borderId="28" xfId="0" applyFont="1" applyFill="1" applyBorder="1" applyAlignment="1">
      <alignment horizontal="center" vertical="center"/>
    </xf>
    <xf numFmtId="173" fontId="4" fillId="12" borderId="11" xfId="0" applyNumberFormat="1" applyFont="1" applyFill="1" applyBorder="1" applyAlignment="1" applyProtection="1">
      <alignment horizontal="center" vertical="center" wrapText="1"/>
      <protection locked="0"/>
    </xf>
    <xf numFmtId="173" fontId="4" fillId="12" borderId="17" xfId="0" applyNumberFormat="1" applyFont="1" applyFill="1" applyBorder="1" applyAlignment="1" applyProtection="1">
      <alignment horizontal="center" vertical="center" wrapText="1"/>
      <protection locked="0"/>
    </xf>
    <xf numFmtId="9" fontId="38" fillId="6" borderId="11" xfId="5" applyNumberFormat="1" applyFont="1" applyBorder="1" applyAlignment="1">
      <alignment horizontal="center" vertical="center" wrapText="1"/>
    </xf>
    <xf numFmtId="9" fontId="38" fillId="6" borderId="17" xfId="5" applyNumberFormat="1" applyFont="1" applyBorder="1" applyAlignment="1">
      <alignment horizontal="center" vertical="center" wrapText="1"/>
    </xf>
    <xf numFmtId="0" fontId="37" fillId="11" borderId="0" xfId="0" applyFont="1" applyFill="1" applyAlignment="1" applyProtection="1">
      <alignment horizontal="center" vertical="center" wrapText="1"/>
      <protection locked="0"/>
    </xf>
    <xf numFmtId="172" fontId="38" fillId="6" borderId="11" xfId="5" applyNumberFormat="1" applyFont="1" applyBorder="1" applyAlignment="1">
      <alignment horizontal="center" vertical="center" wrapText="1"/>
    </xf>
    <xf numFmtId="172" fontId="38" fillId="6" borderId="17" xfId="5" applyNumberFormat="1" applyFont="1" applyBorder="1" applyAlignment="1">
      <alignment horizontal="center" vertical="center" wrapText="1"/>
    </xf>
    <xf numFmtId="0" fontId="51" fillId="13" borderId="8" xfId="0" applyFont="1" applyFill="1" applyBorder="1" applyAlignment="1" applyProtection="1">
      <alignment horizontal="center" vertical="center" wrapText="1"/>
      <protection locked="0"/>
    </xf>
    <xf numFmtId="0" fontId="39" fillId="6" borderId="11" xfId="5" applyFont="1" applyBorder="1" applyAlignment="1">
      <alignment horizontal="center" vertical="center" wrapText="1"/>
    </xf>
    <xf numFmtId="0" fontId="39" fillId="6" borderId="17" xfId="5" applyFont="1" applyBorder="1" applyAlignment="1">
      <alignment horizontal="center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34" fillId="25" borderId="11" xfId="0" applyFont="1" applyFill="1" applyBorder="1" applyAlignment="1">
      <alignment horizontal="center" vertical="center" wrapText="1"/>
    </xf>
    <xf numFmtId="0" fontId="34" fillId="25" borderId="17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 applyProtection="1">
      <alignment horizontal="center" vertical="center" wrapText="1"/>
      <protection locked="0"/>
    </xf>
    <xf numFmtId="0" fontId="38" fillId="6" borderId="11" xfId="5" applyFont="1" applyBorder="1" applyAlignment="1">
      <alignment horizontal="center" vertical="center" wrapText="1"/>
    </xf>
    <xf numFmtId="0" fontId="38" fillId="6" borderId="17" xfId="5" applyFont="1" applyBorder="1" applyAlignment="1">
      <alignment horizontal="center" vertical="center" wrapText="1"/>
    </xf>
    <xf numFmtId="3" fontId="37" fillId="11" borderId="8" xfId="0" applyNumberFormat="1" applyFont="1" applyFill="1" applyBorder="1" applyAlignment="1" applyProtection="1">
      <alignment horizontal="center" vertical="center"/>
      <protection locked="0"/>
    </xf>
    <xf numFmtId="9" fontId="39" fillId="6" borderId="11" xfId="5" applyNumberFormat="1" applyFont="1" applyBorder="1" applyAlignment="1">
      <alignment horizontal="center" vertical="center" wrapText="1"/>
    </xf>
    <xf numFmtId="9" fontId="39" fillId="6" borderId="17" xfId="5" applyNumberFormat="1" applyFont="1" applyBorder="1" applyAlignment="1">
      <alignment horizontal="center" vertical="center" wrapText="1"/>
    </xf>
    <xf numFmtId="9" fontId="28" fillId="4" borderId="11" xfId="0" applyNumberFormat="1" applyFont="1" applyFill="1" applyBorder="1" applyAlignment="1">
      <alignment horizontal="center" vertical="center" wrapText="1"/>
    </xf>
    <xf numFmtId="9" fontId="28" fillId="4" borderId="29" xfId="0" applyNumberFormat="1" applyFont="1" applyFill="1" applyBorder="1" applyAlignment="1">
      <alignment horizontal="center" vertical="center" wrapText="1"/>
    </xf>
    <xf numFmtId="9" fontId="28" fillId="4" borderId="17" xfId="0" applyNumberFormat="1" applyFont="1" applyFill="1" applyBorder="1" applyAlignment="1">
      <alignment horizontal="center" vertical="center" wrapText="1"/>
    </xf>
    <xf numFmtId="0" fontId="38" fillId="6" borderId="11" xfId="5" applyFont="1" applyBorder="1" applyAlignment="1">
      <alignment horizontal="left" vertical="center" wrapText="1"/>
    </xf>
    <xf numFmtId="0" fontId="38" fillId="6" borderId="17" xfId="5" applyFont="1" applyBorder="1" applyAlignment="1">
      <alignment horizontal="left" vertical="center" wrapText="1"/>
    </xf>
    <xf numFmtId="0" fontId="51" fillId="0" borderId="3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3" fillId="23" borderId="0" xfId="0" applyFont="1" applyFill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7" borderId="29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/>
    </xf>
    <xf numFmtId="0" fontId="37" fillId="23" borderId="29" xfId="0" applyFont="1" applyFill="1" applyBorder="1" applyAlignment="1">
      <alignment horizontal="center" vertical="center"/>
    </xf>
    <xf numFmtId="0" fontId="37" fillId="23" borderId="17" xfId="0" applyFont="1" applyFill="1" applyBorder="1" applyAlignment="1">
      <alignment horizontal="center" vertical="center"/>
    </xf>
    <xf numFmtId="0" fontId="55" fillId="13" borderId="30" xfId="0" applyFont="1" applyFill="1" applyBorder="1" applyAlignment="1">
      <alignment horizontal="center" vertical="center"/>
    </xf>
    <xf numFmtId="0" fontId="55" fillId="13" borderId="27" xfId="0" applyFont="1" applyFill="1" applyBorder="1" applyAlignment="1">
      <alignment horizontal="center" vertical="center"/>
    </xf>
    <xf numFmtId="0" fontId="55" fillId="13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20" borderId="11" xfId="0" applyFont="1" applyFill="1" applyBorder="1" applyAlignment="1" applyProtection="1">
      <alignment horizontal="center" vertical="center"/>
      <protection locked="0"/>
    </xf>
    <xf numFmtId="0" fontId="32" fillId="20" borderId="29" xfId="0" applyFont="1" applyFill="1" applyBorder="1" applyAlignment="1" applyProtection="1">
      <alignment horizontal="center" vertical="center"/>
      <protection locked="0"/>
    </xf>
    <xf numFmtId="0" fontId="32" fillId="20" borderId="17" xfId="0" applyFont="1" applyFill="1" applyBorder="1" applyAlignment="1" applyProtection="1">
      <alignment horizontal="center" vertical="center"/>
      <protection locked="0"/>
    </xf>
    <xf numFmtId="0" fontId="40" fillId="0" borderId="43" xfId="0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31" fillId="23" borderId="15" xfId="0" applyFont="1" applyFill="1" applyBorder="1" applyAlignment="1" applyProtection="1">
      <alignment horizontal="center" vertical="center"/>
      <protection locked="0"/>
    </xf>
    <xf numFmtId="0" fontId="31" fillId="23" borderId="16" xfId="0" applyFont="1" applyFill="1" applyBorder="1" applyAlignment="1" applyProtection="1">
      <alignment horizontal="center" vertical="center"/>
      <protection locked="0"/>
    </xf>
    <xf numFmtId="3" fontId="48" fillId="15" borderId="8" xfId="0" applyNumberFormat="1" applyFont="1" applyFill="1" applyBorder="1" applyAlignment="1">
      <alignment horizontal="center" vertical="center"/>
    </xf>
    <xf numFmtId="0" fontId="50" fillId="20" borderId="8" xfId="0" applyFont="1" applyFill="1" applyBorder="1" applyAlignment="1" applyProtection="1">
      <alignment horizontal="center" vertical="center"/>
      <protection locked="0"/>
    </xf>
    <xf numFmtId="171" fontId="45" fillId="26" borderId="61" xfId="2" applyNumberFormat="1" applyFont="1" applyFill="1" applyBorder="1" applyAlignment="1" applyProtection="1">
      <alignment horizontal="center" vertical="center"/>
      <protection locked="0"/>
    </xf>
    <xf numFmtId="171" fontId="45" fillId="26" borderId="37" xfId="2" applyNumberFormat="1" applyFont="1" applyFill="1" applyBorder="1" applyAlignment="1" applyProtection="1">
      <alignment horizontal="center" vertical="center"/>
      <protection locked="0"/>
    </xf>
    <xf numFmtId="171" fontId="45" fillId="26" borderId="58" xfId="2" applyNumberFormat="1" applyFont="1" applyFill="1" applyBorder="1" applyAlignment="1" applyProtection="1">
      <alignment horizontal="center" vertical="center"/>
      <protection locked="0"/>
    </xf>
    <xf numFmtId="0" fontId="49" fillId="19" borderId="32" xfId="0" applyFont="1" applyFill="1" applyBorder="1" applyAlignment="1" applyProtection="1">
      <alignment horizontal="center" vertical="center"/>
      <protection locked="0"/>
    </xf>
    <xf numFmtId="0" fontId="49" fillId="19" borderId="0" xfId="0" applyFont="1" applyFill="1" applyAlignment="1" applyProtection="1">
      <alignment horizontal="center" vertical="center"/>
      <protection locked="0"/>
    </xf>
    <xf numFmtId="171" fontId="45" fillId="26" borderId="30" xfId="2" applyNumberFormat="1" applyFont="1" applyFill="1" applyBorder="1" applyAlignment="1" applyProtection="1">
      <alignment horizontal="center" vertical="center"/>
      <protection locked="0"/>
    </xf>
    <xf numFmtId="171" fontId="45" fillId="26" borderId="27" xfId="2" applyNumberFormat="1" applyFont="1" applyFill="1" applyBorder="1" applyAlignment="1" applyProtection="1">
      <alignment horizontal="center" vertical="center"/>
      <protection locked="0"/>
    </xf>
    <xf numFmtId="171" fontId="45" fillId="26" borderId="47" xfId="2" applyNumberFormat="1" applyFont="1" applyFill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5" xfId="0" applyFont="1" applyBorder="1" applyAlignment="1" applyProtection="1">
      <alignment horizontal="center" vertical="center"/>
      <protection locked="0"/>
    </xf>
    <xf numFmtId="0" fontId="51" fillId="0" borderId="6" xfId="0" applyFont="1" applyBorder="1" applyAlignment="1" applyProtection="1">
      <alignment horizontal="center" vertical="center"/>
      <protection locked="0"/>
    </xf>
    <xf numFmtId="0" fontId="24" fillId="16" borderId="0" xfId="0" applyFont="1" applyFill="1" applyAlignment="1">
      <alignment horizontal="center" vertical="center"/>
    </xf>
    <xf numFmtId="0" fontId="23" fillId="11" borderId="41" xfId="0" applyFont="1" applyFill="1" applyBorder="1" applyAlignment="1" applyProtection="1">
      <alignment horizontal="center" vertical="center" wrapText="1"/>
      <protection locked="0"/>
    </xf>
    <xf numFmtId="0" fontId="23" fillId="11" borderId="42" xfId="0" applyFont="1" applyFill="1" applyBorder="1" applyAlignment="1" applyProtection="1">
      <alignment horizontal="center" vertical="center" wrapText="1"/>
      <protection locked="0"/>
    </xf>
    <xf numFmtId="0" fontId="23" fillId="11" borderId="44" xfId="0" applyFont="1" applyFill="1" applyBorder="1" applyAlignment="1" applyProtection="1">
      <alignment horizontal="center" vertical="center" wrapText="1"/>
      <protection locked="0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22" fillId="22" borderId="30" xfId="0" applyFont="1" applyFill="1" applyBorder="1" applyAlignment="1" applyProtection="1">
      <alignment horizontal="center" vertical="center"/>
      <protection locked="0"/>
    </xf>
    <xf numFmtId="0" fontId="22" fillId="22" borderId="27" xfId="0" applyFont="1" applyFill="1" applyBorder="1" applyAlignment="1" applyProtection="1">
      <alignment horizontal="center" vertical="center"/>
      <protection locked="0"/>
    </xf>
    <xf numFmtId="0" fontId="22" fillId="22" borderId="47" xfId="0" applyFont="1" applyFill="1" applyBorder="1" applyAlignment="1" applyProtection="1">
      <alignment horizontal="center" vertical="center"/>
      <protection locked="0"/>
    </xf>
    <xf numFmtId="0" fontId="24" fillId="16" borderId="0" xfId="0" applyFont="1" applyFill="1" applyAlignment="1" applyProtection="1">
      <alignment horizontal="center" vertical="center"/>
      <protection locked="0"/>
    </xf>
    <xf numFmtId="0" fontId="22" fillId="22" borderId="50" xfId="0" applyFont="1" applyFill="1" applyBorder="1" applyAlignment="1" applyProtection="1">
      <alignment horizontal="center" vertical="center"/>
      <protection locked="0"/>
    </xf>
    <xf numFmtId="0" fontId="22" fillId="22" borderId="51" xfId="0" applyFont="1" applyFill="1" applyBorder="1" applyAlignment="1" applyProtection="1">
      <alignment horizontal="center" vertical="center"/>
      <protection locked="0"/>
    </xf>
    <xf numFmtId="0" fontId="22" fillId="22" borderId="53" xfId="0" applyFont="1" applyFill="1" applyBorder="1" applyAlignment="1" applyProtection="1">
      <alignment horizontal="center" vertical="center"/>
      <protection locked="0"/>
    </xf>
  </cellXfs>
  <cellStyles count="8">
    <cellStyle name="Euro" xfId="1" xr:uid="{00000000-0005-0000-0000-000000000000}"/>
    <cellStyle name="Milliers" xfId="2" builtinId="3"/>
    <cellStyle name="Monétaire" xfId="3" builtinId="4"/>
    <cellStyle name="Normal" xfId="0" builtinId="0"/>
    <cellStyle name="Normal 2" xfId="6" xr:uid="{268A62A6-46E5-4CB9-97DF-7D1EFACC7412}"/>
    <cellStyle name="Normal_Remboursements d'emprunts " xfId="7" xr:uid="{5FFD9A64-8186-495C-B9B5-7578EC76DB4D}"/>
    <cellStyle name="Pourcentage" xfId="4" builtinId="5"/>
    <cellStyle name="Satisfaisant" xfId="5" builtinId="26"/>
  </cellStyles>
  <dxfs count="163">
    <dxf>
      <fill>
        <patternFill>
          <bgColor theme="0"/>
        </patternFill>
      </fill>
    </dxf>
    <dxf>
      <font>
        <color theme="0"/>
      </font>
    </dxf>
    <dxf>
      <font>
        <color theme="6" tint="0.39994506668294322"/>
      </font>
    </dxf>
    <dxf>
      <font>
        <color theme="0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6" tint="0.39994506668294322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6" tint="0.39994506668294322"/>
      </font>
    </dxf>
    <dxf>
      <font>
        <color theme="0"/>
      </font>
    </dxf>
    <dxf>
      <font>
        <color theme="0"/>
      </font>
    </dxf>
    <dxf>
      <font>
        <color theme="1" tint="0.34998626667073579"/>
      </font>
    </dxf>
    <dxf>
      <font>
        <color theme="0"/>
      </font>
    </dxf>
    <dxf>
      <font>
        <color rgb="FFE51968"/>
      </font>
    </dxf>
    <dxf>
      <font>
        <color theme="0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0"/>
      </font>
    </dxf>
    <dxf>
      <font>
        <color theme="6" tint="0.39994506668294322"/>
      </font>
    </dxf>
    <dxf>
      <font>
        <color theme="0"/>
      </font>
    </dxf>
    <dxf>
      <font>
        <color theme="0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E51968"/>
      <color rgb="FFCDCDCD"/>
      <color rgb="FF72C91F"/>
      <color rgb="FF575756"/>
      <color rgb="FF9D9D9C"/>
      <color rgb="FF99FF66"/>
      <color rgb="FF666699"/>
      <color rgb="FF0865CB"/>
      <color rgb="FFFDEDF3"/>
      <color rgb="FFFCE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1507005</xdr:colOff>
      <xdr:row>0</xdr:row>
      <xdr:rowOff>188632</xdr:rowOff>
    </xdr:from>
    <xdr:ext cx="2252195" cy="1240594"/>
    <xdr:pic>
      <xdr:nvPicPr>
        <xdr:cNvPr id="3" name="Image 2">
          <a:extLst>
            <a:ext uri="{FF2B5EF4-FFF2-40B4-BE49-F238E27FC236}">
              <a16:creationId xmlns:a16="http://schemas.microsoft.com/office/drawing/2014/main" id="{891D3181-E0E3-4330-BFA6-983B604BB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755" y="188632"/>
          <a:ext cx="2252195" cy="1240594"/>
        </a:xfrm>
        <a:prstGeom prst="rect">
          <a:avLst/>
        </a:prstGeom>
      </xdr:spPr>
    </xdr:pic>
    <xdr:clientData/>
  </xdr:oneCellAnchor>
  <xdr:twoCellAnchor>
    <xdr:from>
      <xdr:col>0</xdr:col>
      <xdr:colOff>1154206</xdr:colOff>
      <xdr:row>1</xdr:row>
      <xdr:rowOff>145676</xdr:rowOff>
    </xdr:from>
    <xdr:to>
      <xdr:col>0</xdr:col>
      <xdr:colOff>1154206</xdr:colOff>
      <xdr:row>1</xdr:row>
      <xdr:rowOff>997323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BF7BB4B-1A9B-B34B-766B-E72DC2FA5DD3}"/>
            </a:ext>
          </a:extLst>
        </xdr:cNvPr>
        <xdr:cNvCxnSpPr/>
      </xdr:nvCxnSpPr>
      <xdr:spPr bwMode="auto">
        <a:xfrm flipV="1">
          <a:off x="1154206" y="1770529"/>
          <a:ext cx="0" cy="85164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694764</xdr:colOff>
      <xdr:row>0</xdr:row>
      <xdr:rowOff>1591236</xdr:rowOff>
    </xdr:from>
    <xdr:to>
      <xdr:col>0</xdr:col>
      <xdr:colOff>1378323</xdr:colOff>
      <xdr:row>3</xdr:row>
      <xdr:rowOff>33618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F2A528E0-98F5-34C6-CEE0-FA98BA85492E}"/>
            </a:ext>
          </a:extLst>
        </xdr:cNvPr>
        <xdr:cNvSpPr/>
      </xdr:nvSpPr>
      <xdr:spPr bwMode="auto">
        <a:xfrm rot="10800000">
          <a:off x="694764" y="1591236"/>
          <a:ext cx="683559" cy="1501588"/>
        </a:xfrm>
        <a:prstGeom prst="downArrow">
          <a:avLst/>
        </a:prstGeom>
        <a:solidFill>
          <a:srgbClr val="72C91F"/>
        </a:solidFill>
        <a:ln w="9525" cap="flat" cmpd="sng" algn="ctr">
          <a:solidFill>
            <a:schemeClr val="bg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176893</xdr:colOff>
      <xdr:row>0</xdr:row>
      <xdr:rowOff>40823</xdr:rowOff>
    </xdr:from>
    <xdr:to>
      <xdr:col>1</xdr:col>
      <xdr:colOff>952500</xdr:colOff>
      <xdr:row>0</xdr:row>
      <xdr:rowOff>415995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406CF9-7023-41EE-82F5-2635119E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40823"/>
          <a:ext cx="775607" cy="375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421822</xdr:colOff>
      <xdr:row>0</xdr:row>
      <xdr:rowOff>272142</xdr:rowOff>
    </xdr:from>
    <xdr:to>
      <xdr:col>1</xdr:col>
      <xdr:colOff>1775279</xdr:colOff>
      <xdr:row>2</xdr:row>
      <xdr:rowOff>167743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9A36A7-CE68-4E83-8C87-412C6C9E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79" y="272142"/>
          <a:ext cx="1347107" cy="6516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0</xdr:row>
      <xdr:rowOff>71437</xdr:rowOff>
    </xdr:from>
    <xdr:to>
      <xdr:col>1</xdr:col>
      <xdr:colOff>949483</xdr:colOff>
      <xdr:row>0</xdr:row>
      <xdr:rowOff>434946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63C2A4-6E58-44D1-975C-ADD35FDF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9" y="71437"/>
          <a:ext cx="762000" cy="3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133350</xdr:rowOff>
    </xdr:from>
    <xdr:to>
      <xdr:col>1</xdr:col>
      <xdr:colOff>1755992</xdr:colOff>
      <xdr:row>1</xdr:row>
      <xdr:rowOff>110490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1D750-E9CE-4BB5-9A60-8366BC185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33350"/>
          <a:ext cx="969227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1268666</xdr:colOff>
      <xdr:row>0</xdr:row>
      <xdr:rowOff>105655</xdr:rowOff>
    </xdr:from>
    <xdr:to>
      <xdr:col>1</xdr:col>
      <xdr:colOff>2396743</xdr:colOff>
      <xdr:row>1</xdr:row>
      <xdr:rowOff>152854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46DBA4-FDBB-4BC0-AF93-87B7A581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845" y="105655"/>
          <a:ext cx="1116647" cy="5506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2071594</xdr:colOff>
      <xdr:row>25</xdr:row>
      <xdr:rowOff>111686</xdr:rowOff>
    </xdr:from>
    <xdr:to>
      <xdr:col>3</xdr:col>
      <xdr:colOff>475966</xdr:colOff>
      <xdr:row>29</xdr:row>
      <xdr:rowOff>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12BF5B-CCC9-48CE-B814-B4F99F85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212" y="7406715"/>
          <a:ext cx="2035078" cy="9201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E10" totalsRowShown="0" headerRowDxfId="162" dataDxfId="160" headerRowBorderDxfId="161" tableBorderDxfId="159" totalsRowBorderDxfId="158">
  <autoFilter ref="A2:E10" xr:uid="{00000000-0009-0000-0100-000002000000}"/>
  <tableColumns count="5">
    <tableColumn id="1" xr3:uid="{00000000-0010-0000-0000-000001000000}" name="Status" dataDxfId="157"/>
    <tableColumn id="2" xr3:uid="{00000000-0010-0000-0000-000002000000}" name="Liste déroulante" dataDxfId="156"/>
    <tableColumn id="3" xr3:uid="{00000000-0010-0000-0000-000003000000}" name="TVA" dataDxfId="155"/>
    <tableColumn id="4" xr3:uid="{41FB2016-C030-4D02-B648-F05475A907EA}" name="Unité de calcul du CA" dataDxfId="154"/>
    <tableColumn id="5" xr3:uid="{0F60E702-B0A4-46E4-BB65-64E3E2DF3BA2}" name="Charges" dataDxfId="153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28:E32" totalsRowShown="0" headerRowDxfId="152" dataDxfId="151">
  <autoFilter ref="A28:E32" xr:uid="{00000000-0009-0000-0100-000003000000}"/>
  <tableColumns count="5">
    <tableColumn id="1" xr3:uid="{00000000-0010-0000-0100-000001000000}" name="Type de Micro" dataDxfId="150"/>
    <tableColumn id="2" xr3:uid="{00000000-0010-0000-0100-000002000000}" name="Taux de base" dataDxfId="149"/>
    <tableColumn id="3" xr3:uid="{00000000-0010-0000-0100-000003000000}" name="Formation Pro" dataDxfId="148"/>
    <tableColumn id="4" xr3:uid="{00000000-0010-0000-0100-000004000000}" name="Impôt sur le revenu" dataDxfId="147"/>
    <tableColumn id="5" xr3:uid="{00000000-0010-0000-0100-000005000000}" name="TOTAL" dataDxfId="146">
      <calculatedColumnFormula>SUM(B29:D29)</calculatedColumnFormula>
    </tableColumn>
  </tableColumns>
  <tableStyleInfo name="TableStyleMedium1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4" displayName="Tableau4" ref="A35:E39" totalsRowShown="0" headerRowDxfId="145" dataDxfId="144">
  <autoFilter ref="A35:E39" xr:uid="{00000000-0009-0000-0100-000004000000}"/>
  <tableColumns count="5">
    <tableColumn id="1" xr3:uid="{00000000-0010-0000-0200-000001000000}" name="Type de Micro" dataDxfId="143"/>
    <tableColumn id="2" xr3:uid="{00000000-0010-0000-0200-000002000000}" name="Taux de base" dataDxfId="142">
      <calculatedColumnFormula>22*0.25</calculatedColumnFormula>
    </tableColumn>
    <tableColumn id="3" xr3:uid="{00000000-0010-0000-0200-000003000000}" name="Formation Pro" dataDxfId="141"/>
    <tableColumn id="4" xr3:uid="{00000000-0010-0000-0200-000004000000}" name="Impôt sur le revenu" dataDxfId="140"/>
    <tableColumn id="5" xr3:uid="{00000000-0010-0000-0200-000005000000}" name="TOTAL" dataDxfId="139">
      <calculatedColumnFormula>SUM(B36:D36)</calculatedColumnFormula>
    </tableColumn>
  </tableColumns>
  <tableStyleInfo name="TableStyleMedium13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42:E46" totalsRowShown="0" headerRowDxfId="138" dataDxfId="137">
  <autoFilter ref="A42:E46" xr:uid="{00000000-0009-0000-0100-000005000000}"/>
  <tableColumns count="5">
    <tableColumn id="1" xr3:uid="{00000000-0010-0000-0300-000001000000}" name="Type de Micro" dataDxfId="136"/>
    <tableColumn id="2" xr3:uid="{00000000-0010-0000-0300-000002000000}" name="Taux de base" dataDxfId="135">
      <calculatedColumnFormula>22*0.5</calculatedColumnFormula>
    </tableColumn>
    <tableColumn id="3" xr3:uid="{00000000-0010-0000-0300-000003000000}" name="Formation Pro" dataDxfId="134"/>
    <tableColumn id="4" xr3:uid="{00000000-0010-0000-0300-000004000000}" name="Impôt sur le revenu" dataDxfId="133"/>
    <tableColumn id="5" xr3:uid="{00000000-0010-0000-0300-000005000000}" name="TOTAL" dataDxfId="132">
      <calculatedColumnFormula>SUM(B43:D43)</calculatedColumnFormula>
    </tableColumn>
  </tableColumns>
  <tableStyleInfo name="TableStyleMedium1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A49:E53" totalsRowShown="0" headerRowDxfId="131" dataDxfId="130">
  <autoFilter ref="A49:E53" xr:uid="{00000000-0009-0000-0100-000006000000}"/>
  <tableColumns count="5">
    <tableColumn id="1" xr3:uid="{00000000-0010-0000-0400-000001000000}" name="Type de Micro" dataDxfId="129"/>
    <tableColumn id="2" xr3:uid="{00000000-0010-0000-0400-000002000000}" name="Taux de base" dataDxfId="128">
      <calculatedColumnFormula>22*0.75</calculatedColumnFormula>
    </tableColumn>
    <tableColumn id="3" xr3:uid="{00000000-0010-0000-0400-000003000000}" name="Formation Pro" dataDxfId="127"/>
    <tableColumn id="4" xr3:uid="{00000000-0010-0000-0400-000004000000}" name="Impôt sur le revenu" dataDxfId="126"/>
    <tableColumn id="5" xr3:uid="{00000000-0010-0000-0400-000005000000}" name="TOTAL" dataDxfId="125">
      <calculatedColumnFormula>SUM(B50:D50)</calculatedColumnFormula>
    </tableColumn>
  </tableColumns>
  <tableStyleInfo name="TableStyleMedium13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H40"/>
  <sheetViews>
    <sheetView tabSelected="1" zoomScaleNormal="100" zoomScaleSheetLayoutView="100" zoomScalePageLayoutView="25" workbookViewId="0">
      <selection activeCell="D17" sqref="D17"/>
    </sheetView>
  </sheetViews>
  <sheetFormatPr baseColWidth="10" defaultColWidth="11.44140625" defaultRowHeight="13.2"/>
  <cols>
    <col min="1" max="1" width="32.109375" style="4" customWidth="1"/>
    <col min="2" max="2" width="37" style="6" customWidth="1"/>
    <col min="3" max="3" width="36.88671875" style="8" customWidth="1"/>
    <col min="4" max="4" width="37.88671875" style="8" customWidth="1"/>
    <col min="5" max="6" width="4.88671875" style="4" customWidth="1"/>
    <col min="7" max="7" width="5.44140625" style="4" customWidth="1"/>
    <col min="8" max="8" width="18.88671875" style="8" customWidth="1"/>
    <col min="9" max="16384" width="11.44140625" style="4"/>
  </cols>
  <sheetData>
    <row r="1" spans="1:8" ht="128.4" customHeight="1">
      <c r="A1" s="355" t="s">
        <v>554</v>
      </c>
      <c r="B1" s="462"/>
      <c r="C1" s="463"/>
      <c r="D1" s="463"/>
      <c r="H1" s="463"/>
    </row>
    <row r="2" spans="1:8" ht="93.9" customHeight="1">
      <c r="B2" s="619" t="s">
        <v>434</v>
      </c>
      <c r="C2" s="620"/>
      <c r="D2" s="620"/>
      <c r="E2" s="620"/>
      <c r="F2" s="620"/>
      <c r="G2" s="620"/>
      <c r="H2" s="621"/>
    </row>
    <row r="3" spans="1:8" ht="20.100000000000001" customHeight="1">
      <c r="B3" s="622"/>
      <c r="C3" s="623"/>
      <c r="D3" s="623"/>
      <c r="E3" s="623"/>
      <c r="F3" s="623"/>
      <c r="G3" s="623"/>
      <c r="H3" s="624"/>
    </row>
    <row r="4" spans="1:8" s="5" customFormat="1" ht="40.35" customHeight="1">
      <c r="B4" s="628" t="s">
        <v>265</v>
      </c>
      <c r="C4" s="629"/>
      <c r="D4" s="629"/>
      <c r="E4" s="629"/>
      <c r="F4" s="629"/>
      <c r="G4" s="629"/>
      <c r="H4" s="630"/>
    </row>
    <row r="5" spans="1:8" ht="20.100000000000001" customHeight="1">
      <c r="B5" s="622"/>
      <c r="C5" s="623"/>
      <c r="D5" s="623"/>
      <c r="E5" s="623"/>
      <c r="F5" s="623"/>
      <c r="G5" s="623"/>
      <c r="H5" s="624"/>
    </row>
    <row r="6" spans="1:8" ht="25.35" customHeight="1">
      <c r="B6" s="221" t="s">
        <v>266</v>
      </c>
      <c r="C6" s="631"/>
      <c r="D6" s="632"/>
      <c r="E6" s="632"/>
      <c r="F6" s="632"/>
      <c r="G6" s="632"/>
      <c r="H6" s="633"/>
    </row>
    <row r="7" spans="1:8" ht="25.35" customHeight="1">
      <c r="B7" s="221" t="s">
        <v>287</v>
      </c>
      <c r="C7" s="634"/>
      <c r="D7" s="635"/>
      <c r="E7" s="635"/>
      <c r="F7" s="635"/>
      <c r="G7" s="635"/>
      <c r="H7" s="636"/>
    </row>
    <row r="8" spans="1:8" ht="25.35" customHeight="1">
      <c r="B8" s="221" t="s">
        <v>267</v>
      </c>
      <c r="C8" s="634"/>
      <c r="D8" s="635"/>
      <c r="E8" s="635"/>
      <c r="F8" s="635"/>
      <c r="G8" s="635"/>
      <c r="H8" s="636"/>
    </row>
    <row r="9" spans="1:8" ht="25.35" customHeight="1">
      <c r="B9" s="221" t="s">
        <v>462</v>
      </c>
      <c r="C9" s="625">
        <v>45748</v>
      </c>
      <c r="D9" s="626"/>
      <c r="E9" s="626"/>
      <c r="F9" s="626"/>
      <c r="G9" s="626"/>
      <c r="H9" s="627"/>
    </row>
    <row r="10" spans="1:8" ht="25.35" customHeight="1">
      <c r="B10" s="221" t="s">
        <v>559</v>
      </c>
      <c r="C10" s="571" t="s">
        <v>306</v>
      </c>
      <c r="D10" s="572"/>
      <c r="E10" s="572"/>
      <c r="F10" s="572"/>
      <c r="G10" s="572"/>
      <c r="H10" s="573"/>
    </row>
    <row r="11" spans="1:8" ht="25.35" customHeight="1">
      <c r="B11" s="578"/>
      <c r="C11" s="579"/>
      <c r="D11" s="579"/>
      <c r="E11" s="579"/>
      <c r="F11" s="579"/>
      <c r="G11" s="579"/>
      <c r="H11" s="580"/>
    </row>
    <row r="12" spans="1:8" ht="20.100000000000001" customHeight="1">
      <c r="B12" s="603" t="s">
        <v>184</v>
      </c>
      <c r="C12" s="604"/>
      <c r="D12" s="604"/>
      <c r="E12" s="604"/>
      <c r="F12" s="604"/>
      <c r="G12" s="604"/>
      <c r="H12" s="605"/>
    </row>
    <row r="13" spans="1:8" ht="20.100000000000001" customHeight="1">
      <c r="B13" s="353"/>
      <c r="C13" s="353" t="s">
        <v>459</v>
      </c>
      <c r="D13" s="353" t="s">
        <v>460</v>
      </c>
      <c r="E13" s="614" t="s">
        <v>461</v>
      </c>
      <c r="F13" s="615"/>
      <c r="G13" s="615"/>
      <c r="H13" s="616"/>
    </row>
    <row r="14" spans="1:8" ht="37.5" customHeight="1">
      <c r="B14" s="353" t="s">
        <v>182</v>
      </c>
      <c r="C14" s="299">
        <f>'Compte de résultat'!F14</f>
        <v>0</v>
      </c>
      <c r="D14" s="299">
        <f>'Compte de résultat'!H14</f>
        <v>0</v>
      </c>
      <c r="E14" s="599">
        <f>'Compte de résultat'!J14</f>
        <v>0</v>
      </c>
      <c r="F14" s="599"/>
      <c r="G14" s="599"/>
      <c r="H14" s="599"/>
    </row>
    <row r="15" spans="1:8" ht="37.5" customHeight="1">
      <c r="B15" s="353" t="s">
        <v>263</v>
      </c>
      <c r="C15" s="299">
        <f>'Compte de résultat'!F84</f>
        <v>0</v>
      </c>
      <c r="D15" s="299">
        <f>'Compte de résultat'!H84</f>
        <v>0</v>
      </c>
      <c r="E15" s="599">
        <f>'Compte de résultat'!J84</f>
        <v>0</v>
      </c>
      <c r="F15" s="599"/>
      <c r="G15" s="599"/>
      <c r="H15" s="599"/>
    </row>
    <row r="16" spans="1:8" ht="37.5" customHeight="1">
      <c r="B16" s="353" t="s">
        <v>183</v>
      </c>
      <c r="C16" s="299">
        <f>'Compte de résultat'!F85</f>
        <v>0</v>
      </c>
      <c r="D16" s="299">
        <f>'Compte de résultat'!H85</f>
        <v>0</v>
      </c>
      <c r="E16" s="599">
        <f>'Compte de résultat'!J85</f>
        <v>0</v>
      </c>
      <c r="F16" s="599"/>
      <c r="G16" s="599"/>
      <c r="H16" s="599"/>
    </row>
    <row r="17" spans="2:8" ht="37.5" customHeight="1">
      <c r="B17" s="353" t="s">
        <v>193</v>
      </c>
      <c r="C17" s="300" t="str">
        <f ca="1">'Seuil de rentabilité'!C21</f>
        <v/>
      </c>
      <c r="D17" s="300" t="str">
        <f>'Seuil de rentabilité'!D21</f>
        <v/>
      </c>
      <c r="E17" s="618" t="str">
        <f>'Seuil de rentabilité'!E21</f>
        <v/>
      </c>
      <c r="F17" s="618"/>
      <c r="G17" s="618"/>
      <c r="H17" s="618"/>
    </row>
    <row r="18" spans="2:8" ht="37.5" customHeight="1">
      <c r="B18" s="353" t="s">
        <v>274</v>
      </c>
      <c r="C18" s="300" t="str">
        <f>IF(ISBLANK('Plan financement'!C64),"",'Plan financement'!C64/('Plan financement'!C59+'Plan financement'!C60))</f>
        <v/>
      </c>
      <c r="D18" s="301" t="s">
        <v>234</v>
      </c>
      <c r="E18" s="617" t="s">
        <v>234</v>
      </c>
      <c r="F18" s="617"/>
      <c r="G18" s="617"/>
      <c r="H18" s="617"/>
    </row>
    <row r="19" spans="2:8" ht="25.35" customHeight="1">
      <c r="B19" s="596"/>
      <c r="C19" s="597"/>
      <c r="D19" s="597"/>
      <c r="E19" s="597"/>
      <c r="F19" s="597"/>
      <c r="G19" s="597"/>
      <c r="H19" s="598"/>
    </row>
    <row r="20" spans="2:8" ht="20.100000000000001" customHeight="1">
      <c r="B20" s="606" t="s">
        <v>185</v>
      </c>
      <c r="C20" s="607"/>
      <c r="D20" s="607"/>
      <c r="E20" s="607"/>
      <c r="F20" s="607"/>
      <c r="G20" s="607"/>
      <c r="H20" s="608"/>
    </row>
    <row r="21" spans="2:8" ht="20.100000000000001" customHeight="1">
      <c r="B21" s="464" t="s">
        <v>189</v>
      </c>
      <c r="C21" s="465"/>
      <c r="D21" s="609" t="s">
        <v>190</v>
      </c>
      <c r="E21" s="609"/>
      <c r="F21" s="609"/>
      <c r="G21" s="609"/>
      <c r="H21" s="609"/>
    </row>
    <row r="22" spans="2:8" ht="28.5" customHeight="1">
      <c r="B22" s="460" t="s">
        <v>186</v>
      </c>
      <c r="C22" s="481">
        <f>SUM('Plan financement'!C4:E18)</f>
        <v>0</v>
      </c>
      <c r="D22" s="610" t="s">
        <v>455</v>
      </c>
      <c r="E22" s="611"/>
      <c r="F22" s="611"/>
      <c r="G22" s="611"/>
      <c r="H22" s="612"/>
    </row>
    <row r="23" spans="2:8" ht="28.5" customHeight="1">
      <c r="B23" s="460"/>
      <c r="C23" s="481"/>
      <c r="D23" s="470" t="str">
        <f>'Plan financement'!B54</f>
        <v>Capital (en numéraire)</v>
      </c>
      <c r="E23" s="613">
        <f>'Plan financement'!C54</f>
        <v>0</v>
      </c>
      <c r="F23" s="613"/>
      <c r="G23" s="613"/>
      <c r="H23" s="613"/>
    </row>
    <row r="24" spans="2:8" ht="28.5" customHeight="1">
      <c r="B24" s="460" t="s">
        <v>187</v>
      </c>
      <c r="C24" s="481">
        <f>SUM('Plan financement'!C20:E31)</f>
        <v>0</v>
      </c>
      <c r="D24" s="472" t="str">
        <f>'Plan financement'!B55</f>
        <v>Capital (en nature / industrie)</v>
      </c>
      <c r="E24" s="613">
        <f>'Plan financement'!C55</f>
        <v>0</v>
      </c>
      <c r="F24" s="613"/>
      <c r="G24" s="613"/>
      <c r="H24" s="613"/>
    </row>
    <row r="25" spans="2:8" ht="28.5" customHeight="1">
      <c r="B25" s="460"/>
      <c r="C25" s="481"/>
      <c r="D25" s="472" t="s">
        <v>340</v>
      </c>
      <c r="E25" s="613">
        <f>SUM('Plan financement'!C56:C58)</f>
        <v>0</v>
      </c>
      <c r="F25" s="613"/>
      <c r="G25" s="613"/>
      <c r="H25" s="613"/>
    </row>
    <row r="26" spans="2:8" ht="28.5" customHeight="1">
      <c r="B26" s="461" t="s">
        <v>264</v>
      </c>
      <c r="C26" s="481">
        <f>'Plan financement'!C33</f>
        <v>0</v>
      </c>
      <c r="D26" s="473" t="s">
        <v>456</v>
      </c>
      <c r="E26" s="475" t="s">
        <v>532</v>
      </c>
      <c r="F26" s="475" t="s">
        <v>334</v>
      </c>
      <c r="G26" s="476" t="s">
        <v>510</v>
      </c>
      <c r="H26" s="474"/>
    </row>
    <row r="27" spans="2:8" ht="28.5" customHeight="1">
      <c r="B27" s="461"/>
      <c r="C27" s="481"/>
      <c r="D27" s="470" t="str">
        <f>'Plan financement'!B59</f>
        <v>Prêt d'honneur IPA</v>
      </c>
      <c r="E27" s="477">
        <f>'Plan financement'!J59</f>
        <v>36</v>
      </c>
      <c r="F27" s="483"/>
      <c r="G27" s="484"/>
      <c r="H27" s="471">
        <f>'Plan financement'!C59+'Plan financement'!E59</f>
        <v>0</v>
      </c>
    </row>
    <row r="28" spans="2:8" ht="28.5" customHeight="1">
      <c r="B28" s="460" t="s">
        <v>175</v>
      </c>
      <c r="C28" s="481">
        <f>'Plan financement'!C35</f>
        <v>0</v>
      </c>
      <c r="D28" s="470" t="str">
        <f>'Plan financement'!B60</f>
        <v>Prêt d'Honneur BPI (Créa/Reprise/Croissance)</v>
      </c>
      <c r="E28" s="477">
        <f>'Plan financement'!J60</f>
        <v>36</v>
      </c>
      <c r="F28" s="483"/>
      <c r="G28" s="484"/>
      <c r="H28" s="471">
        <f>'Plan financement'!C60+'Plan financement'!E60</f>
        <v>0</v>
      </c>
    </row>
    <row r="29" spans="2:8" ht="28.5" customHeight="1">
      <c r="B29" s="460"/>
      <c r="C29" s="481"/>
      <c r="D29" s="470" t="str">
        <f>'Plan financement'!B61</f>
        <v>Prêt d'Honneur Solidaire BPI</v>
      </c>
      <c r="E29" s="477">
        <f>'Plan financement'!J61</f>
        <v>36</v>
      </c>
      <c r="F29" s="483"/>
      <c r="G29" s="478">
        <f>'Plan financement'!L61</f>
        <v>0</v>
      </c>
      <c r="H29" s="471">
        <f>'Plan financement'!C61+'Plan financement'!E61</f>
        <v>0</v>
      </c>
    </row>
    <row r="30" spans="2:8" ht="28.5" customHeight="1">
      <c r="B30" s="460"/>
      <c r="C30" s="481"/>
      <c r="D30" s="470" t="str">
        <f>'Plan financement'!B62</f>
        <v>Crédit Vendeur</v>
      </c>
      <c r="E30" s="477">
        <f>'Plan financement'!J62</f>
        <v>24</v>
      </c>
      <c r="F30" s="479">
        <f>'Plan financement'!K62</f>
        <v>0</v>
      </c>
      <c r="G30" s="477">
        <f>'Plan financement'!L62</f>
        <v>0</v>
      </c>
      <c r="H30" s="471">
        <f>'Plan financement'!C62</f>
        <v>0</v>
      </c>
    </row>
    <row r="31" spans="2:8" ht="28.5" customHeight="1">
      <c r="B31" s="460" t="s">
        <v>323</v>
      </c>
      <c r="C31" s="481">
        <f>'Plan financement'!C37</f>
        <v>0</v>
      </c>
      <c r="D31" s="473" t="s">
        <v>457</v>
      </c>
      <c r="E31" s="478"/>
      <c r="F31" s="479"/>
      <c r="G31" s="478"/>
      <c r="H31" s="474"/>
    </row>
    <row r="32" spans="2:8" ht="28.5" customHeight="1">
      <c r="B32" s="460"/>
      <c r="C32" s="481"/>
      <c r="D32" s="470" t="s">
        <v>35</v>
      </c>
      <c r="E32" s="477">
        <f>'Plan financement'!J64</f>
        <v>60</v>
      </c>
      <c r="F32" s="479">
        <f>'Plan financement'!K64</f>
        <v>0.05</v>
      </c>
      <c r="G32" s="477">
        <f>'Plan financement'!L64</f>
        <v>0</v>
      </c>
      <c r="H32" s="471">
        <f>'Plan financement'!C64+'Plan financement'!E64</f>
        <v>0</v>
      </c>
    </row>
    <row r="33" spans="2:8" ht="28.5" customHeight="1">
      <c r="B33" s="460" t="s">
        <v>527</v>
      </c>
      <c r="C33" s="481">
        <f>'Plan financement'!C39+'Plan financement'!C40</f>
        <v>0</v>
      </c>
      <c r="D33" s="472" t="str">
        <f>'Plan financement'!B65</f>
        <v>Prêt relais de TVA</v>
      </c>
      <c r="E33" s="477">
        <f>'Plan financement'!J65</f>
        <v>0</v>
      </c>
      <c r="F33" s="479">
        <f>'Plan financement'!K65</f>
        <v>0</v>
      </c>
      <c r="G33" s="477">
        <f>'Plan financement'!L65</f>
        <v>0</v>
      </c>
      <c r="H33" s="471">
        <f>'Plan financement'!C65</f>
        <v>0</v>
      </c>
    </row>
    <row r="34" spans="2:8" ht="28.5" customHeight="1">
      <c r="B34" s="460"/>
      <c r="C34" s="481"/>
      <c r="D34" s="472" t="s">
        <v>415</v>
      </c>
      <c r="E34" s="477">
        <f>'Plan financement'!J66</f>
        <v>36</v>
      </c>
      <c r="F34" s="479">
        <f>'Plan financement'!K66</f>
        <v>5.8999999999999997E-2</v>
      </c>
      <c r="G34" s="477">
        <f>'Plan financement'!L66</f>
        <v>0</v>
      </c>
      <c r="H34" s="471">
        <f>'Plan financement'!C66+'Plan financement'!E66</f>
        <v>0</v>
      </c>
    </row>
    <row r="35" spans="2:8" ht="28.5" customHeight="1">
      <c r="B35" s="480"/>
      <c r="C35" s="482"/>
      <c r="D35" s="472" t="s">
        <v>414</v>
      </c>
      <c r="E35" s="477">
        <f>'Plan financement'!J67</f>
        <v>36</v>
      </c>
      <c r="F35" s="479">
        <f>'Plan financement'!K67</f>
        <v>0.02</v>
      </c>
      <c r="G35" s="477">
        <f>'Plan financement'!L67</f>
        <v>0</v>
      </c>
      <c r="H35" s="471">
        <f>'Plan financement'!C67+'Plan financement'!E67</f>
        <v>0</v>
      </c>
    </row>
    <row r="36" spans="2:8" ht="28.5" customHeight="1">
      <c r="B36" s="461" t="s">
        <v>303</v>
      </c>
      <c r="C36" s="481">
        <f>'Plan financement'!C73</f>
        <v>0</v>
      </c>
      <c r="D36" s="473" t="s">
        <v>458</v>
      </c>
      <c r="E36" s="594"/>
      <c r="F36" s="594"/>
      <c r="G36" s="594"/>
      <c r="H36" s="595"/>
    </row>
    <row r="37" spans="2:8" ht="28.5" customHeight="1">
      <c r="B37" s="461"/>
      <c r="C37" s="481"/>
      <c r="D37" s="472" t="str">
        <f>'Plan financement'!B68</f>
        <v>Subventions (précisez)</v>
      </c>
      <c r="E37" s="600">
        <f>'Plan financement'!C68+'Plan financement'!E68</f>
        <v>0</v>
      </c>
      <c r="F37" s="601"/>
      <c r="G37" s="601"/>
      <c r="H37" s="602"/>
    </row>
    <row r="38" spans="2:8" ht="28.5" customHeight="1">
      <c r="B38" s="298" t="s">
        <v>191</v>
      </c>
      <c r="C38" s="191">
        <f>SUM(C22:C37)</f>
        <v>0</v>
      </c>
      <c r="D38" s="298" t="s">
        <v>192</v>
      </c>
      <c r="E38" s="591">
        <f>E23+E24+E25+H27+H28+H29+H30+H32+H33+H34+H35+E37</f>
        <v>0</v>
      </c>
      <c r="F38" s="592"/>
      <c r="G38" s="592"/>
      <c r="H38" s="593"/>
    </row>
    <row r="39" spans="2:8" ht="20.100000000000001" customHeight="1"/>
    <row r="40" spans="2:8" ht="20.100000000000001" customHeight="1"/>
  </sheetData>
  <customSheetViews>
    <customSheetView guid="{54D98F1E-53D0-4851-8E21-D6B23A970F0C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3"/>
      <headerFooter>
        <oddHeader>&amp;R&amp;"Arial,Gras italique"&amp;9&amp;F</oddHeader>
      </headerFooter>
    </customSheetView>
  </customSheetViews>
  <mergeCells count="25">
    <mergeCell ref="B2:H2"/>
    <mergeCell ref="B3:H3"/>
    <mergeCell ref="B5:H5"/>
    <mergeCell ref="C9:H9"/>
    <mergeCell ref="B4:H4"/>
    <mergeCell ref="C6:H6"/>
    <mergeCell ref="C7:H7"/>
    <mergeCell ref="C8:H8"/>
    <mergeCell ref="B12:H12"/>
    <mergeCell ref="B20:H20"/>
    <mergeCell ref="D21:H21"/>
    <mergeCell ref="D22:H22"/>
    <mergeCell ref="E25:H25"/>
    <mergeCell ref="E24:H24"/>
    <mergeCell ref="E13:H13"/>
    <mergeCell ref="E23:H23"/>
    <mergeCell ref="E18:H18"/>
    <mergeCell ref="E17:H17"/>
    <mergeCell ref="E16:H16"/>
    <mergeCell ref="E38:H38"/>
    <mergeCell ref="E36:H36"/>
    <mergeCell ref="B19:H19"/>
    <mergeCell ref="E15:H15"/>
    <mergeCell ref="E14:H14"/>
    <mergeCell ref="E37:H3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4"/>
  <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7260FC-DB44-4A12-B064-70FB41256695}">
          <x14:formula1>
            <xm:f>'Base de données IPA'!$B$3:$B$4</xm:f>
          </x14:formula1>
          <xm:sqref>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"/>
  <sheetViews>
    <sheetView topLeftCell="A28" workbookViewId="0">
      <selection activeCell="C5" sqref="C5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ht="33" customHeight="1">
      <c r="A1" s="726" t="s">
        <v>45</v>
      </c>
      <c r="B1" s="727"/>
      <c r="C1" s="727"/>
      <c r="D1" s="727"/>
      <c r="E1" s="727"/>
      <c r="F1" s="728"/>
      <c r="H1" s="725" t="s">
        <v>377</v>
      </c>
      <c r="I1" s="725"/>
    </row>
    <row r="2" spans="1:9" ht="15" customHeight="1">
      <c r="A2" s="40" t="s">
        <v>147</v>
      </c>
      <c r="B2" s="9"/>
      <c r="C2" s="29" t="s">
        <v>431</v>
      </c>
      <c r="D2" s="9"/>
      <c r="E2" s="9"/>
      <c r="F2" s="41"/>
      <c r="H2" s="725"/>
      <c r="I2" s="725"/>
    </row>
    <row r="3" spans="1:9" ht="15" customHeight="1">
      <c r="A3" s="42" t="s">
        <v>149</v>
      </c>
      <c r="B3" s="10"/>
      <c r="C3" s="79">
        <f>'Plan financement'!C60</f>
        <v>0</v>
      </c>
      <c r="D3" s="80" t="s">
        <v>152</v>
      </c>
      <c r="E3" s="10"/>
      <c r="F3" s="44"/>
    </row>
    <row r="4" spans="1:9" ht="15" customHeight="1">
      <c r="A4" s="42" t="s">
        <v>150</v>
      </c>
      <c r="B4" s="10"/>
      <c r="C4" s="87">
        <f>'Plan financement'!J60/12</f>
        <v>3</v>
      </c>
      <c r="D4" s="45" t="s">
        <v>46</v>
      </c>
      <c r="E4" s="43">
        <f>C4*12</f>
        <v>36</v>
      </c>
      <c r="F4" s="44" t="s">
        <v>47</v>
      </c>
    </row>
    <row r="5" spans="1:9" ht="15" customHeight="1">
      <c r="A5" s="42" t="s">
        <v>151</v>
      </c>
      <c r="B5" s="46"/>
      <c r="C5" s="30">
        <f>'Plan financement'!K59</f>
        <v>0</v>
      </c>
      <c r="D5" s="45" t="s">
        <v>46</v>
      </c>
      <c r="E5" s="81">
        <f>C3/E4</f>
        <v>0</v>
      </c>
      <c r="F5" s="44" t="s">
        <v>157</v>
      </c>
    </row>
    <row r="6" spans="1:9" ht="15" customHeight="1">
      <c r="A6" s="48"/>
      <c r="B6" s="13"/>
      <c r="C6" s="13"/>
      <c r="D6" s="13"/>
      <c r="E6" s="13"/>
      <c r="F6" s="49"/>
    </row>
    <row r="7" spans="1:9" ht="15" customHeight="1">
      <c r="A7" s="729" t="s">
        <v>48</v>
      </c>
      <c r="B7" s="729" t="s">
        <v>350</v>
      </c>
      <c r="C7" s="729" t="s">
        <v>50</v>
      </c>
      <c r="D7" s="729" t="s">
        <v>51</v>
      </c>
      <c r="E7" s="729" t="s">
        <v>52</v>
      </c>
      <c r="F7" s="729" t="s">
        <v>351</v>
      </c>
    </row>
    <row r="8" spans="1:9" ht="15" customHeight="1">
      <c r="A8" s="730"/>
      <c r="B8" s="730"/>
      <c r="C8" s="730"/>
      <c r="D8" s="730"/>
      <c r="E8" s="730"/>
      <c r="F8" s="730"/>
    </row>
    <row r="9" spans="1:9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8">
    <mergeCell ref="A1:F1"/>
    <mergeCell ref="H1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I64"/>
  <sheetViews>
    <sheetView workbookViewId="0">
      <selection activeCell="H13" sqref="H13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s="10" customFormat="1" ht="35.25" customHeight="1">
      <c r="A1" s="726" t="s">
        <v>45</v>
      </c>
      <c r="B1" s="727"/>
      <c r="C1" s="727"/>
      <c r="D1" s="727"/>
      <c r="E1" s="727"/>
      <c r="F1" s="728"/>
      <c r="H1" s="725" t="s">
        <v>377</v>
      </c>
      <c r="I1" s="725"/>
    </row>
    <row r="2" spans="1:9" s="10" customFormat="1" ht="15" customHeight="1">
      <c r="A2" s="40" t="s">
        <v>147</v>
      </c>
      <c r="B2" s="9"/>
      <c r="C2" s="29" t="s">
        <v>357</v>
      </c>
      <c r="D2" s="9"/>
      <c r="E2" s="9"/>
      <c r="F2" s="41"/>
      <c r="H2" s="725"/>
      <c r="I2" s="725"/>
    </row>
    <row r="3" spans="1:9" s="10" customFormat="1" ht="15" customHeight="1">
      <c r="A3" s="42" t="s">
        <v>149</v>
      </c>
      <c r="C3" s="43">
        <f>'Plan financement'!C61+'Plan financement'!E61</f>
        <v>0</v>
      </c>
      <c r="D3" s="10" t="s">
        <v>152</v>
      </c>
      <c r="F3" s="44"/>
    </row>
    <row r="4" spans="1:9" s="10" customFormat="1" ht="15" customHeight="1">
      <c r="A4" s="42" t="s">
        <v>150</v>
      </c>
      <c r="C4" s="11">
        <f>'Plan financement'!J61/12</f>
        <v>3</v>
      </c>
      <c r="D4" s="45" t="s">
        <v>46</v>
      </c>
      <c r="E4" s="43">
        <f>C4*12</f>
        <v>36</v>
      </c>
      <c r="F4" s="44" t="s">
        <v>47</v>
      </c>
    </row>
    <row r="5" spans="1:9" s="10" customFormat="1" ht="15" customHeight="1">
      <c r="A5" s="42" t="s">
        <v>151</v>
      </c>
      <c r="B5" s="46"/>
      <c r="C5" s="12">
        <f>'Plan financement'!K61</f>
        <v>0</v>
      </c>
      <c r="D5" s="45" t="s">
        <v>46</v>
      </c>
      <c r="E5" s="47">
        <f>C3/E4</f>
        <v>0</v>
      </c>
      <c r="F5" s="44" t="s">
        <v>157</v>
      </c>
    </row>
    <row r="6" spans="1:9" s="10" customFormat="1" ht="15" customHeight="1">
      <c r="A6" s="48"/>
      <c r="B6" s="13"/>
      <c r="C6" s="13"/>
      <c r="D6" s="13"/>
      <c r="E6" s="13"/>
      <c r="F6" s="49"/>
    </row>
    <row r="7" spans="1:9" s="10" customFormat="1" ht="15" customHeight="1">
      <c r="A7" s="729" t="s">
        <v>48</v>
      </c>
      <c r="B7" s="729" t="s">
        <v>350</v>
      </c>
      <c r="C7" s="729" t="s">
        <v>50</v>
      </c>
      <c r="D7" s="729" t="s">
        <v>51</v>
      </c>
      <c r="E7" s="729" t="s">
        <v>52</v>
      </c>
      <c r="F7" s="729" t="s">
        <v>351</v>
      </c>
    </row>
    <row r="8" spans="1:9" s="10" customFormat="1" ht="15" customHeight="1">
      <c r="A8" s="730"/>
      <c r="B8" s="730"/>
      <c r="C8" s="730"/>
      <c r="D8" s="730"/>
      <c r="E8" s="730"/>
      <c r="F8" s="730"/>
    </row>
    <row r="9" spans="1:9" s="10" customFormat="1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s="10" customFormat="1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s="10" customFormat="1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s="10" customFormat="1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s="10" customFormat="1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s="10" customFormat="1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s="10" customFormat="1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s="10" customFormat="1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s="10" customFormat="1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s="10" customFormat="1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s="10" customFormat="1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s="10" customFormat="1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s="10" customFormat="1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s="10" customFormat="1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s="10" customFormat="1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s="10" customFormat="1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s="10" customFormat="1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s="10" customFormat="1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s="10" customFormat="1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s="10" customFormat="1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s="10" customFormat="1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s="10" customFormat="1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s="10" customFormat="1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s="10" customFormat="1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s="10" customFormat="1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s="10" customFormat="1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s="10" customFormat="1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s="10" customFormat="1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s="10" customFormat="1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s="10" customFormat="1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s="10" customFormat="1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s="10" customFormat="1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s="10" customFormat="1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s="10" customFormat="1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s="10" customFormat="1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s="10" customFormat="1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s="10" customFormat="1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s="10" customFormat="1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s="10" customFormat="1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s="10" customFormat="1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s="10" customFormat="1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s="10" customFormat="1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s="10" customFormat="1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s="10" customFormat="1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s="10" customFormat="1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s="10" customFormat="1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s="10" customFormat="1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s="10" customFormat="1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s="10" customFormat="1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s="10" customFormat="1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s="10" customFormat="1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s="10" customFormat="1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s="10" customFormat="1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s="10" customFormat="1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s="10" customFormat="1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s="10" customFormat="1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I64"/>
  <sheetViews>
    <sheetView workbookViewId="0">
      <selection activeCell="D13" sqref="D13"/>
    </sheetView>
  </sheetViews>
  <sheetFormatPr baseColWidth="10" defaultRowHeight="13.2"/>
  <cols>
    <col min="1" max="6" width="16.88671875" customWidth="1"/>
    <col min="8" max="8" width="25.88671875" customWidth="1"/>
  </cols>
  <sheetData>
    <row r="1" spans="1:9" ht="33" customHeight="1">
      <c r="A1" s="726" t="s">
        <v>45</v>
      </c>
      <c r="B1" s="727"/>
      <c r="C1" s="727"/>
      <c r="D1" s="727"/>
      <c r="E1" s="727"/>
      <c r="F1" s="728"/>
      <c r="H1" s="725" t="s">
        <v>377</v>
      </c>
      <c r="I1" s="725"/>
    </row>
    <row r="2" spans="1:9" ht="15.6">
      <c r="A2" s="40" t="s">
        <v>147</v>
      </c>
      <c r="B2" s="9"/>
      <c r="C2" s="29" t="s">
        <v>358</v>
      </c>
      <c r="D2" s="9"/>
      <c r="E2" s="9"/>
      <c r="F2" s="41"/>
      <c r="H2" s="725"/>
      <c r="I2" s="725"/>
    </row>
    <row r="3" spans="1:9" ht="15.6">
      <c r="A3" s="42" t="s">
        <v>149</v>
      </c>
      <c r="B3" s="10"/>
      <c r="C3" s="79">
        <f>'Plan financement'!C66+'Plan financement'!E66</f>
        <v>0</v>
      </c>
      <c r="D3" s="80" t="s">
        <v>152</v>
      </c>
      <c r="E3" s="10"/>
      <c r="F3" s="44"/>
    </row>
    <row r="4" spans="1:9" ht="15.6">
      <c r="A4" s="42" t="s">
        <v>150</v>
      </c>
      <c r="B4" s="10"/>
      <c r="C4" s="87">
        <f>'Plan financement'!J66/12</f>
        <v>3</v>
      </c>
      <c r="D4" s="45" t="s">
        <v>46</v>
      </c>
      <c r="E4" s="43">
        <f>C4*12</f>
        <v>36</v>
      </c>
      <c r="F4" s="44" t="s">
        <v>47</v>
      </c>
    </row>
    <row r="5" spans="1:9" ht="15.6">
      <c r="A5" s="42" t="s">
        <v>151</v>
      </c>
      <c r="B5" s="46"/>
      <c r="C5" s="30">
        <f>'Plan financement'!K66</f>
        <v>5.8999999999999997E-2</v>
      </c>
      <c r="D5" s="45" t="s">
        <v>46</v>
      </c>
      <c r="E5" s="81">
        <f>-C9</f>
        <v>0</v>
      </c>
      <c r="F5" s="44" t="s">
        <v>157</v>
      </c>
    </row>
    <row r="6" spans="1:9" ht="15.6">
      <c r="A6" s="48"/>
      <c r="B6" s="13"/>
      <c r="C6" s="13"/>
      <c r="D6" s="13"/>
      <c r="E6" s="13"/>
      <c r="F6" s="49"/>
    </row>
    <row r="7" spans="1:9">
      <c r="A7" s="729" t="s">
        <v>48</v>
      </c>
      <c r="B7" s="729" t="s">
        <v>350</v>
      </c>
      <c r="C7" s="729" t="s">
        <v>50</v>
      </c>
      <c r="D7" s="729" t="s">
        <v>51</v>
      </c>
      <c r="E7" s="729" t="s">
        <v>52</v>
      </c>
      <c r="F7" s="729" t="s">
        <v>351</v>
      </c>
    </row>
    <row r="8" spans="1:9">
      <c r="A8" s="730"/>
      <c r="B8" s="730"/>
      <c r="C8" s="730"/>
      <c r="D8" s="730"/>
      <c r="E8" s="730"/>
      <c r="F8" s="730"/>
    </row>
    <row r="9" spans="1:9" ht="15.6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.6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.6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.6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.6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.6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.6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.6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.6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.6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.6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.6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.6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.6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.6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.6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.6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.6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.6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.6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.6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.6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.6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.6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.6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.6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.6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.6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.6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.6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.6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.6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.6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.6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.6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.6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.6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.6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.6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.6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.6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.6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.6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.6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.6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.6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.6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.6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.6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.6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.6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.6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.6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.6">
      <c r="A62" s="56"/>
      <c r="B62" s="16" t="s">
        <v>53</v>
      </c>
      <c r="C62" s="17"/>
      <c r="D62" s="16"/>
      <c r="E62" s="17"/>
      <c r="F62" s="57" t="s">
        <v>54</v>
      </c>
    </row>
    <row r="63" spans="1:6" ht="15.6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6.2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</sheetData>
  <mergeCells count="8">
    <mergeCell ref="H1:I2"/>
    <mergeCell ref="A1:F1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I145"/>
  <sheetViews>
    <sheetView workbookViewId="0">
      <selection activeCell="H14" sqref="H14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s="10" customFormat="1" ht="36.75" customHeight="1">
      <c r="A1" s="726" t="s">
        <v>45</v>
      </c>
      <c r="B1" s="727"/>
      <c r="C1" s="727"/>
      <c r="D1" s="727"/>
      <c r="E1" s="727"/>
      <c r="F1" s="728"/>
      <c r="H1" s="725" t="s">
        <v>377</v>
      </c>
      <c r="I1" s="725"/>
    </row>
    <row r="2" spans="1:9" s="10" customFormat="1" ht="15" customHeight="1">
      <c r="A2" s="40" t="s">
        <v>147</v>
      </c>
      <c r="B2" s="9"/>
      <c r="C2" s="29" t="s">
        <v>148</v>
      </c>
      <c r="D2" s="9"/>
      <c r="E2" s="9"/>
      <c r="F2" s="41"/>
      <c r="H2" s="725"/>
      <c r="I2" s="725"/>
    </row>
    <row r="3" spans="1:9" s="10" customFormat="1" ht="15" customHeight="1">
      <c r="A3" s="42" t="s">
        <v>149</v>
      </c>
      <c r="C3" s="43">
        <f>'Plan financement'!C67+'Plan financement'!E67</f>
        <v>0</v>
      </c>
      <c r="D3" s="10" t="s">
        <v>152</v>
      </c>
      <c r="F3" s="44"/>
    </row>
    <row r="4" spans="1:9" s="10" customFormat="1" ht="15" customHeight="1">
      <c r="A4" s="42" t="s">
        <v>150</v>
      </c>
      <c r="C4" s="31">
        <f>'Plan financement'!J67/12</f>
        <v>3</v>
      </c>
      <c r="D4" s="45" t="s">
        <v>46</v>
      </c>
      <c r="E4" s="43">
        <f>C4*12</f>
        <v>36</v>
      </c>
      <c r="F4" s="44" t="s">
        <v>47</v>
      </c>
    </row>
    <row r="5" spans="1:9" s="10" customFormat="1" ht="15" customHeight="1">
      <c r="A5" s="42" t="s">
        <v>151</v>
      </c>
      <c r="B5" s="46"/>
      <c r="C5" s="12">
        <f>'Plan financement'!K67</f>
        <v>0.02</v>
      </c>
      <c r="D5" s="45" t="s">
        <v>46</v>
      </c>
      <c r="E5" s="47">
        <f>-C9</f>
        <v>0</v>
      </c>
      <c r="F5" s="44" t="s">
        <v>157</v>
      </c>
    </row>
    <row r="6" spans="1:9" s="10" customFormat="1" ht="15" customHeight="1">
      <c r="A6" s="48"/>
      <c r="B6" s="13"/>
      <c r="C6" s="13"/>
      <c r="D6" s="13"/>
      <c r="E6" s="13"/>
      <c r="F6" s="49"/>
    </row>
    <row r="7" spans="1:9" s="10" customFormat="1" ht="15" customHeight="1">
      <c r="A7" s="729" t="s">
        <v>48</v>
      </c>
      <c r="B7" s="729" t="s">
        <v>350</v>
      </c>
      <c r="C7" s="729" t="s">
        <v>50</v>
      </c>
      <c r="D7" s="729" t="s">
        <v>51</v>
      </c>
      <c r="E7" s="729" t="s">
        <v>52</v>
      </c>
      <c r="F7" s="729" t="s">
        <v>351</v>
      </c>
    </row>
    <row r="8" spans="1:9" s="10" customFormat="1" ht="15" customHeight="1">
      <c r="A8" s="730"/>
      <c r="B8" s="730"/>
      <c r="C8" s="730"/>
      <c r="D8" s="730"/>
      <c r="E8" s="730"/>
      <c r="F8" s="730"/>
    </row>
    <row r="9" spans="1:9" s="10" customFormat="1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s="10" customFormat="1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73" si="1">C10-E10</f>
        <v>0</v>
      </c>
      <c r="E10" s="19">
        <f t="shared" ref="E10:E20" si="2">-B10*$C$5/12</f>
        <v>0</v>
      </c>
      <c r="F10" s="51">
        <f>B10+D10</f>
        <v>0</v>
      </c>
    </row>
    <row r="11" spans="1:9" s="10" customFormat="1" ht="15" customHeight="1">
      <c r="A11" s="50" t="s">
        <v>57</v>
      </c>
      <c r="B11" s="18">
        <f t="shared" ref="B11:B7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s="10" customFormat="1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s="10" customFormat="1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s="10" customFormat="1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s="10" customFormat="1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s="10" customFormat="1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s="10" customFormat="1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s="10" customFormat="1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s="10" customFormat="1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s="10" customFormat="1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s="10" customFormat="1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s="10" customFormat="1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s="10" customFormat="1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s="10" customFormat="1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s="10" customFormat="1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s="10" customFormat="1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s="10" customFormat="1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s="10" customFormat="1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s="10" customFormat="1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s="10" customFormat="1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s="10" customFormat="1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s="10" customFormat="1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s="10" customFormat="1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s="10" customFormat="1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s="10" customFormat="1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s="10" customFormat="1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s="10" customFormat="1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s="10" customFormat="1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s="10" customFormat="1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s="10" customFormat="1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s="10" customFormat="1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s="10" customFormat="1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s="10" customFormat="1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s="10" customFormat="1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s="10" customFormat="1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s="10" customFormat="1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s="10" customFormat="1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s="10" customFormat="1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s="10" customFormat="1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s="10" customFormat="1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s="10" customFormat="1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s="10" customFormat="1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s="10" customFormat="1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s="10" customFormat="1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s="10" customFormat="1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s="10" customFormat="1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s="10" customFormat="1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s="10" customFormat="1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s="10" customFormat="1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s="10" customFormat="1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s="10" customFormat="1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s="10" customFormat="1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s="10" customFormat="1" ht="15" customHeight="1">
      <c r="A63" s="58" t="s">
        <v>108</v>
      </c>
      <c r="B63" s="24">
        <f>F59</f>
        <v>0</v>
      </c>
      <c r="C63" s="19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s="10" customFormat="1" ht="15" customHeight="1">
      <c r="A64" s="50" t="s">
        <v>109</v>
      </c>
      <c r="B64" s="18">
        <f t="shared" si="3"/>
        <v>0</v>
      </c>
      <c r="C64" s="19">
        <f t="shared" ref="C64:C74" si="14">PMT($C$5/12,$E$4,$C$3,0)</f>
        <v>0</v>
      </c>
      <c r="D64" s="32">
        <f t="shared" si="1"/>
        <v>0</v>
      </c>
      <c r="E64" s="18">
        <f t="shared" ref="E64:E74" si="15">-B64*$C$5/12</f>
        <v>0</v>
      </c>
      <c r="F64" s="60">
        <f t="shared" ref="F64:F74" si="16">B64+D64</f>
        <v>0</v>
      </c>
    </row>
    <row r="65" spans="1:6" s="10" customFormat="1" ht="15" customHeight="1">
      <c r="A65" s="50" t="s">
        <v>110</v>
      </c>
      <c r="B65" s="18">
        <f t="shared" si="3"/>
        <v>0</v>
      </c>
      <c r="C65" s="19">
        <f t="shared" si="14"/>
        <v>0</v>
      </c>
      <c r="D65" s="32">
        <f t="shared" si="1"/>
        <v>0</v>
      </c>
      <c r="E65" s="18">
        <f t="shared" si="15"/>
        <v>0</v>
      </c>
      <c r="F65" s="60">
        <f t="shared" si="16"/>
        <v>0</v>
      </c>
    </row>
    <row r="66" spans="1:6" s="10" customFormat="1" ht="15" customHeight="1">
      <c r="A66" s="50" t="s">
        <v>111</v>
      </c>
      <c r="B66" s="18">
        <f t="shared" si="3"/>
        <v>0</v>
      </c>
      <c r="C66" s="19">
        <f t="shared" si="14"/>
        <v>0</v>
      </c>
      <c r="D66" s="32">
        <f t="shared" si="1"/>
        <v>0</v>
      </c>
      <c r="E66" s="18">
        <f t="shared" si="15"/>
        <v>0</v>
      </c>
      <c r="F66" s="60">
        <f t="shared" si="16"/>
        <v>0</v>
      </c>
    </row>
    <row r="67" spans="1:6" s="10" customFormat="1" ht="15" customHeight="1">
      <c r="A67" s="50" t="s">
        <v>112</v>
      </c>
      <c r="B67" s="18">
        <f t="shared" si="3"/>
        <v>0</v>
      </c>
      <c r="C67" s="19">
        <f t="shared" si="14"/>
        <v>0</v>
      </c>
      <c r="D67" s="32">
        <f t="shared" si="1"/>
        <v>0</v>
      </c>
      <c r="E67" s="18">
        <f t="shared" si="15"/>
        <v>0</v>
      </c>
      <c r="F67" s="60">
        <f t="shared" si="16"/>
        <v>0</v>
      </c>
    </row>
    <row r="68" spans="1:6" s="10" customFormat="1" ht="15" customHeight="1">
      <c r="A68" s="50" t="s">
        <v>113</v>
      </c>
      <c r="B68" s="18">
        <f t="shared" si="3"/>
        <v>0</v>
      </c>
      <c r="C68" s="19">
        <f t="shared" si="14"/>
        <v>0</v>
      </c>
      <c r="D68" s="32">
        <f t="shared" si="1"/>
        <v>0</v>
      </c>
      <c r="E68" s="18">
        <f t="shared" si="15"/>
        <v>0</v>
      </c>
      <c r="F68" s="60">
        <f t="shared" si="16"/>
        <v>0</v>
      </c>
    </row>
    <row r="69" spans="1:6" s="10" customFormat="1" ht="15" customHeight="1">
      <c r="A69" s="50" t="s">
        <v>114</v>
      </c>
      <c r="B69" s="18">
        <f t="shared" si="3"/>
        <v>0</v>
      </c>
      <c r="C69" s="19">
        <f t="shared" si="14"/>
        <v>0</v>
      </c>
      <c r="D69" s="32">
        <f t="shared" si="1"/>
        <v>0</v>
      </c>
      <c r="E69" s="18">
        <f t="shared" si="15"/>
        <v>0</v>
      </c>
      <c r="F69" s="60">
        <f t="shared" si="16"/>
        <v>0</v>
      </c>
    </row>
    <row r="70" spans="1:6" s="10" customFormat="1" ht="15" customHeight="1">
      <c r="A70" s="50" t="s">
        <v>115</v>
      </c>
      <c r="B70" s="18">
        <f t="shared" si="3"/>
        <v>0</v>
      </c>
      <c r="C70" s="19">
        <f t="shared" si="14"/>
        <v>0</v>
      </c>
      <c r="D70" s="32">
        <f t="shared" si="1"/>
        <v>0</v>
      </c>
      <c r="E70" s="18">
        <f t="shared" si="15"/>
        <v>0</v>
      </c>
      <c r="F70" s="60">
        <f t="shared" si="16"/>
        <v>0</v>
      </c>
    </row>
    <row r="71" spans="1:6" s="10" customFormat="1" ht="15" customHeight="1">
      <c r="A71" s="50" t="s">
        <v>116</v>
      </c>
      <c r="B71" s="18">
        <f t="shared" si="3"/>
        <v>0</v>
      </c>
      <c r="C71" s="19">
        <f t="shared" si="14"/>
        <v>0</v>
      </c>
      <c r="D71" s="32">
        <f t="shared" si="1"/>
        <v>0</v>
      </c>
      <c r="E71" s="18">
        <f t="shared" si="15"/>
        <v>0</v>
      </c>
      <c r="F71" s="60">
        <f t="shared" si="16"/>
        <v>0</v>
      </c>
    </row>
    <row r="72" spans="1:6" s="10" customFormat="1" ht="15" customHeight="1">
      <c r="A72" s="50" t="s">
        <v>117</v>
      </c>
      <c r="B72" s="18">
        <f t="shared" si="3"/>
        <v>0</v>
      </c>
      <c r="C72" s="19">
        <f t="shared" si="14"/>
        <v>0</v>
      </c>
      <c r="D72" s="32">
        <f t="shared" si="1"/>
        <v>0</v>
      </c>
      <c r="E72" s="18">
        <f t="shared" si="15"/>
        <v>0</v>
      </c>
      <c r="F72" s="60">
        <f t="shared" si="16"/>
        <v>0</v>
      </c>
    </row>
    <row r="73" spans="1:6" s="10" customFormat="1" ht="15" customHeight="1">
      <c r="A73" s="50" t="s">
        <v>118</v>
      </c>
      <c r="B73" s="18">
        <f t="shared" si="3"/>
        <v>0</v>
      </c>
      <c r="C73" s="19">
        <f t="shared" si="14"/>
        <v>0</v>
      </c>
      <c r="D73" s="32">
        <f t="shared" si="1"/>
        <v>0</v>
      </c>
      <c r="E73" s="18">
        <f t="shared" si="15"/>
        <v>0</v>
      </c>
      <c r="F73" s="60">
        <f t="shared" si="16"/>
        <v>0</v>
      </c>
    </row>
    <row r="74" spans="1:6" s="10" customFormat="1" ht="15" customHeight="1">
      <c r="A74" s="61" t="s">
        <v>119</v>
      </c>
      <c r="B74" s="27">
        <f t="shared" si="3"/>
        <v>0</v>
      </c>
      <c r="C74" s="19">
        <f t="shared" si="14"/>
        <v>0</v>
      </c>
      <c r="D74" s="28">
        <f>C74-E74</f>
        <v>0</v>
      </c>
      <c r="E74" s="27">
        <f t="shared" si="15"/>
        <v>0</v>
      </c>
      <c r="F74" s="62">
        <f t="shared" si="16"/>
        <v>0</v>
      </c>
    </row>
    <row r="75" spans="1:6" s="10" customFormat="1" ht="15" customHeight="1">
      <c r="A75" s="52" t="s">
        <v>67</v>
      </c>
      <c r="B75" s="20" t="s">
        <v>120</v>
      </c>
      <c r="C75" s="21">
        <f>SUM(D63:D74)</f>
        <v>0</v>
      </c>
      <c r="D75" s="22">
        <f>SUM(D63:D74)</f>
        <v>0</v>
      </c>
      <c r="E75" s="33">
        <f>SUM(E63:E74)</f>
        <v>0</v>
      </c>
      <c r="F75" s="63"/>
    </row>
    <row r="76" spans="1:6" s="35" customFormat="1" ht="15" customHeight="1">
      <c r="A76" s="64" t="s">
        <v>121</v>
      </c>
      <c r="B76" s="34">
        <f>F74</f>
        <v>0</v>
      </c>
      <c r="C76" s="65">
        <f>PMT($C$5/12,$E$4,$C$3,0)</f>
        <v>0</v>
      </c>
      <c r="D76" s="34">
        <f t="shared" ref="D76:D100" si="17">C76-E76</f>
        <v>0</v>
      </c>
      <c r="E76" s="65">
        <f>-B76*$C$5/12</f>
        <v>0</v>
      </c>
      <c r="F76" s="66">
        <f>B76+D76</f>
        <v>0</v>
      </c>
    </row>
    <row r="77" spans="1:6" s="35" customFormat="1" ht="15" customHeight="1">
      <c r="A77" s="64" t="s">
        <v>122</v>
      </c>
      <c r="B77" s="34">
        <f t="shared" ref="B77:B96" si="18">F76</f>
        <v>0</v>
      </c>
      <c r="C77" s="65">
        <f t="shared" ref="C77:C87" si="19">PMT($C$5/12,$E$4,$C$3,0)</f>
        <v>0</v>
      </c>
      <c r="D77" s="34">
        <f t="shared" si="17"/>
        <v>0</v>
      </c>
      <c r="E77" s="65">
        <f t="shared" ref="E77:E87" si="20">-B77*$C$5/12</f>
        <v>0</v>
      </c>
      <c r="F77" s="66">
        <f t="shared" ref="F77:F87" si="21">B77+D77</f>
        <v>0</v>
      </c>
    </row>
    <row r="78" spans="1:6" s="35" customFormat="1" ht="15" customHeight="1">
      <c r="A78" s="64" t="s">
        <v>123</v>
      </c>
      <c r="B78" s="34">
        <f t="shared" si="18"/>
        <v>0</v>
      </c>
      <c r="C78" s="65">
        <f t="shared" si="19"/>
        <v>0</v>
      </c>
      <c r="D78" s="34">
        <f t="shared" si="17"/>
        <v>0</v>
      </c>
      <c r="E78" s="65">
        <f t="shared" si="20"/>
        <v>0</v>
      </c>
      <c r="F78" s="66">
        <f t="shared" si="21"/>
        <v>0</v>
      </c>
    </row>
    <row r="79" spans="1:6" s="35" customFormat="1" ht="15" customHeight="1">
      <c r="A79" s="64" t="s">
        <v>124</v>
      </c>
      <c r="B79" s="34">
        <f t="shared" si="18"/>
        <v>0</v>
      </c>
      <c r="C79" s="65">
        <f t="shared" si="19"/>
        <v>0</v>
      </c>
      <c r="D79" s="34">
        <f t="shared" si="17"/>
        <v>0</v>
      </c>
      <c r="E79" s="65">
        <f t="shared" si="20"/>
        <v>0</v>
      </c>
      <c r="F79" s="66">
        <f t="shared" si="21"/>
        <v>0</v>
      </c>
    </row>
    <row r="80" spans="1:6" s="35" customFormat="1" ht="15" customHeight="1">
      <c r="A80" s="64" t="s">
        <v>125</v>
      </c>
      <c r="B80" s="34">
        <f t="shared" si="18"/>
        <v>0</v>
      </c>
      <c r="C80" s="65">
        <f t="shared" si="19"/>
        <v>0</v>
      </c>
      <c r="D80" s="34">
        <f t="shared" si="17"/>
        <v>0</v>
      </c>
      <c r="E80" s="65">
        <f t="shared" si="20"/>
        <v>0</v>
      </c>
      <c r="F80" s="66">
        <f t="shared" si="21"/>
        <v>0</v>
      </c>
    </row>
    <row r="81" spans="1:6" s="35" customFormat="1" ht="15" customHeight="1">
      <c r="A81" s="64" t="s">
        <v>126</v>
      </c>
      <c r="B81" s="34">
        <f t="shared" si="18"/>
        <v>0</v>
      </c>
      <c r="C81" s="65">
        <f t="shared" si="19"/>
        <v>0</v>
      </c>
      <c r="D81" s="34">
        <f t="shared" si="17"/>
        <v>0</v>
      </c>
      <c r="E81" s="65">
        <f t="shared" si="20"/>
        <v>0</v>
      </c>
      <c r="F81" s="66">
        <f t="shared" si="21"/>
        <v>0</v>
      </c>
    </row>
    <row r="82" spans="1:6" s="35" customFormat="1" ht="15" customHeight="1">
      <c r="A82" s="64" t="s">
        <v>127</v>
      </c>
      <c r="B82" s="34">
        <f t="shared" si="18"/>
        <v>0</v>
      </c>
      <c r="C82" s="65">
        <f t="shared" si="19"/>
        <v>0</v>
      </c>
      <c r="D82" s="34">
        <f t="shared" si="17"/>
        <v>0</v>
      </c>
      <c r="E82" s="65">
        <f t="shared" si="20"/>
        <v>0</v>
      </c>
      <c r="F82" s="66">
        <f t="shared" si="21"/>
        <v>0</v>
      </c>
    </row>
    <row r="83" spans="1:6" s="35" customFormat="1" ht="15" customHeight="1">
      <c r="A83" s="64" t="s">
        <v>128</v>
      </c>
      <c r="B83" s="34">
        <f t="shared" si="18"/>
        <v>0</v>
      </c>
      <c r="C83" s="65">
        <f t="shared" si="19"/>
        <v>0</v>
      </c>
      <c r="D83" s="34">
        <f t="shared" si="17"/>
        <v>0</v>
      </c>
      <c r="E83" s="65">
        <f t="shared" si="20"/>
        <v>0</v>
      </c>
      <c r="F83" s="66">
        <f t="shared" si="21"/>
        <v>0</v>
      </c>
    </row>
    <row r="84" spans="1:6" s="35" customFormat="1" ht="15" customHeight="1">
      <c r="A84" s="64" t="s">
        <v>129</v>
      </c>
      <c r="B84" s="34">
        <f t="shared" si="18"/>
        <v>0</v>
      </c>
      <c r="C84" s="65">
        <f t="shared" si="19"/>
        <v>0</v>
      </c>
      <c r="D84" s="34">
        <f t="shared" si="17"/>
        <v>0</v>
      </c>
      <c r="E84" s="65">
        <f t="shared" si="20"/>
        <v>0</v>
      </c>
      <c r="F84" s="66">
        <f t="shared" si="21"/>
        <v>0</v>
      </c>
    </row>
    <row r="85" spans="1:6" s="35" customFormat="1" ht="15" customHeight="1">
      <c r="A85" s="64" t="s">
        <v>130</v>
      </c>
      <c r="B85" s="34">
        <f t="shared" si="18"/>
        <v>0</v>
      </c>
      <c r="C85" s="65">
        <f t="shared" si="19"/>
        <v>0</v>
      </c>
      <c r="D85" s="34">
        <f t="shared" si="17"/>
        <v>0</v>
      </c>
      <c r="E85" s="65">
        <f t="shared" si="20"/>
        <v>0</v>
      </c>
      <c r="F85" s="66">
        <f t="shared" si="21"/>
        <v>0</v>
      </c>
    </row>
    <row r="86" spans="1:6" s="35" customFormat="1" ht="15" customHeight="1">
      <c r="A86" s="64" t="s">
        <v>131</v>
      </c>
      <c r="B86" s="34">
        <f t="shared" si="18"/>
        <v>0</v>
      </c>
      <c r="C86" s="65">
        <f t="shared" si="19"/>
        <v>0</v>
      </c>
      <c r="D86" s="34">
        <f t="shared" si="17"/>
        <v>0</v>
      </c>
      <c r="E86" s="65">
        <f t="shared" si="20"/>
        <v>0</v>
      </c>
      <c r="F86" s="66">
        <f t="shared" si="21"/>
        <v>0</v>
      </c>
    </row>
    <row r="87" spans="1:6" s="35" customFormat="1" ht="15" customHeight="1">
      <c r="A87" s="64" t="s">
        <v>132</v>
      </c>
      <c r="B87" s="34">
        <f t="shared" si="18"/>
        <v>0</v>
      </c>
      <c r="C87" s="65">
        <f t="shared" si="19"/>
        <v>0</v>
      </c>
      <c r="D87" s="34">
        <f t="shared" si="17"/>
        <v>0</v>
      </c>
      <c r="E87" s="65">
        <f t="shared" si="20"/>
        <v>0</v>
      </c>
      <c r="F87" s="66">
        <f t="shared" si="21"/>
        <v>0</v>
      </c>
    </row>
    <row r="88" spans="1:6" s="35" customFormat="1" ht="15" customHeight="1">
      <c r="A88" s="67" t="s">
        <v>67</v>
      </c>
      <c r="B88" s="36" t="s">
        <v>133</v>
      </c>
      <c r="C88" s="37">
        <f>SUM(C76:C87)</f>
        <v>0</v>
      </c>
      <c r="D88" s="38">
        <f>SUM(D76:D87)</f>
        <v>0</v>
      </c>
      <c r="E88" s="37">
        <f>SUM(E76:E87)</f>
        <v>0</v>
      </c>
      <c r="F88" s="68"/>
    </row>
    <row r="89" spans="1:6" s="35" customFormat="1" ht="15" customHeight="1">
      <c r="A89" s="64" t="s">
        <v>134</v>
      </c>
      <c r="B89" s="34">
        <f>F87</f>
        <v>0</v>
      </c>
      <c r="C89" s="65">
        <f>PMT($C$5/12,$E$4,$C$3,0)</f>
        <v>0</v>
      </c>
      <c r="D89" s="34">
        <f t="shared" si="17"/>
        <v>0</v>
      </c>
      <c r="E89" s="65">
        <f>-B89*$C$5/12</f>
        <v>0</v>
      </c>
      <c r="F89" s="66">
        <f>B89+D89</f>
        <v>0</v>
      </c>
    </row>
    <row r="90" spans="1:6" s="35" customFormat="1" ht="15" customHeight="1">
      <c r="A90" s="64" t="s">
        <v>135</v>
      </c>
      <c r="B90" s="34">
        <f t="shared" si="18"/>
        <v>0</v>
      </c>
      <c r="C90" s="65">
        <f t="shared" ref="C90:C100" si="22">PMT($C$5/12,$E$4,$C$3,0)</f>
        <v>0</v>
      </c>
      <c r="D90" s="34">
        <f t="shared" si="17"/>
        <v>0</v>
      </c>
      <c r="E90" s="65">
        <f t="shared" ref="E90:E100" si="23">-B90*$C$5/12</f>
        <v>0</v>
      </c>
      <c r="F90" s="66">
        <f t="shared" ref="F90:F100" si="24">B90+D90</f>
        <v>0</v>
      </c>
    </row>
    <row r="91" spans="1:6" s="35" customFormat="1" ht="15" customHeight="1">
      <c r="A91" s="64" t="s">
        <v>136</v>
      </c>
      <c r="B91" s="34">
        <f t="shared" si="18"/>
        <v>0</v>
      </c>
      <c r="C91" s="65">
        <f t="shared" si="22"/>
        <v>0</v>
      </c>
      <c r="D91" s="34">
        <f t="shared" si="17"/>
        <v>0</v>
      </c>
      <c r="E91" s="65">
        <f t="shared" si="23"/>
        <v>0</v>
      </c>
      <c r="F91" s="66">
        <f t="shared" si="24"/>
        <v>0</v>
      </c>
    </row>
    <row r="92" spans="1:6" s="35" customFormat="1" ht="15" customHeight="1">
      <c r="A92" s="64" t="s">
        <v>137</v>
      </c>
      <c r="B92" s="34">
        <f t="shared" si="18"/>
        <v>0</v>
      </c>
      <c r="C92" s="65">
        <f t="shared" si="22"/>
        <v>0</v>
      </c>
      <c r="D92" s="34">
        <f t="shared" si="17"/>
        <v>0</v>
      </c>
      <c r="E92" s="65">
        <f t="shared" si="23"/>
        <v>0</v>
      </c>
      <c r="F92" s="66">
        <f t="shared" si="24"/>
        <v>0</v>
      </c>
    </row>
    <row r="93" spans="1:6" s="35" customFormat="1" ht="15" customHeight="1">
      <c r="A93" s="64" t="s">
        <v>138</v>
      </c>
      <c r="B93" s="34">
        <f t="shared" si="18"/>
        <v>0</v>
      </c>
      <c r="C93" s="65">
        <f t="shared" si="22"/>
        <v>0</v>
      </c>
      <c r="D93" s="34">
        <f t="shared" si="17"/>
        <v>0</v>
      </c>
      <c r="E93" s="65">
        <f t="shared" si="23"/>
        <v>0</v>
      </c>
      <c r="F93" s="66">
        <f t="shared" si="24"/>
        <v>0</v>
      </c>
    </row>
    <row r="94" spans="1:6" s="35" customFormat="1" ht="15" customHeight="1">
      <c r="A94" s="64" t="s">
        <v>139</v>
      </c>
      <c r="B94" s="34">
        <f t="shared" si="18"/>
        <v>0</v>
      </c>
      <c r="C94" s="65">
        <f t="shared" si="22"/>
        <v>0</v>
      </c>
      <c r="D94" s="34">
        <f t="shared" si="17"/>
        <v>0</v>
      </c>
      <c r="E94" s="65">
        <f t="shared" si="23"/>
        <v>0</v>
      </c>
      <c r="F94" s="66">
        <f t="shared" si="24"/>
        <v>0</v>
      </c>
    </row>
    <row r="95" spans="1:6" s="35" customFormat="1" ht="15" customHeight="1">
      <c r="A95" s="64" t="s">
        <v>140</v>
      </c>
      <c r="B95" s="34">
        <f t="shared" si="18"/>
        <v>0</v>
      </c>
      <c r="C95" s="65">
        <f t="shared" si="22"/>
        <v>0</v>
      </c>
      <c r="D95" s="34">
        <f t="shared" si="17"/>
        <v>0</v>
      </c>
      <c r="E95" s="65">
        <f t="shared" si="23"/>
        <v>0</v>
      </c>
      <c r="F95" s="66">
        <f t="shared" si="24"/>
        <v>0</v>
      </c>
    </row>
    <row r="96" spans="1:6" s="35" customFormat="1" ht="15" customHeight="1">
      <c r="A96" s="64" t="s">
        <v>141</v>
      </c>
      <c r="B96" s="34">
        <f t="shared" si="18"/>
        <v>0</v>
      </c>
      <c r="C96" s="65">
        <f t="shared" si="22"/>
        <v>0</v>
      </c>
      <c r="D96" s="34">
        <f t="shared" si="17"/>
        <v>0</v>
      </c>
      <c r="E96" s="65">
        <f t="shared" si="23"/>
        <v>0</v>
      </c>
      <c r="F96" s="66">
        <f t="shared" si="24"/>
        <v>0</v>
      </c>
    </row>
    <row r="97" spans="1:6" s="35" customFormat="1" ht="15" customHeight="1">
      <c r="A97" s="64" t="s">
        <v>142</v>
      </c>
      <c r="B97" s="34">
        <f>F96</f>
        <v>0</v>
      </c>
      <c r="C97" s="65">
        <f t="shared" si="22"/>
        <v>0</v>
      </c>
      <c r="D97" s="34">
        <f t="shared" si="17"/>
        <v>0</v>
      </c>
      <c r="E97" s="65">
        <f t="shared" si="23"/>
        <v>0</v>
      </c>
      <c r="F97" s="66">
        <f t="shared" si="24"/>
        <v>0</v>
      </c>
    </row>
    <row r="98" spans="1:6" s="35" customFormat="1" ht="15" customHeight="1">
      <c r="A98" s="64" t="s">
        <v>143</v>
      </c>
      <c r="B98" s="34">
        <f>F97</f>
        <v>0</v>
      </c>
      <c r="C98" s="65">
        <f t="shared" si="22"/>
        <v>0</v>
      </c>
      <c r="D98" s="34">
        <f t="shared" si="17"/>
        <v>0</v>
      </c>
      <c r="E98" s="65">
        <f t="shared" si="23"/>
        <v>0</v>
      </c>
      <c r="F98" s="66">
        <f t="shared" si="24"/>
        <v>0</v>
      </c>
    </row>
    <row r="99" spans="1:6" s="35" customFormat="1" ht="15" customHeight="1">
      <c r="A99" s="64" t="s">
        <v>144</v>
      </c>
      <c r="B99" s="34">
        <f>F98</f>
        <v>0</v>
      </c>
      <c r="C99" s="65">
        <f t="shared" si="22"/>
        <v>0</v>
      </c>
      <c r="D99" s="34">
        <f t="shared" si="17"/>
        <v>0</v>
      </c>
      <c r="E99" s="65">
        <f t="shared" si="23"/>
        <v>0</v>
      </c>
      <c r="F99" s="66">
        <f t="shared" si="24"/>
        <v>0</v>
      </c>
    </row>
    <row r="100" spans="1:6" s="35" customFormat="1" ht="15" customHeight="1">
      <c r="A100" s="69" t="s">
        <v>145</v>
      </c>
      <c r="B100" s="39">
        <f>F99</f>
        <v>0</v>
      </c>
      <c r="C100" s="65">
        <f t="shared" si="22"/>
        <v>0</v>
      </c>
      <c r="D100" s="39">
        <f t="shared" si="17"/>
        <v>0</v>
      </c>
      <c r="E100" s="65">
        <f t="shared" si="23"/>
        <v>0</v>
      </c>
      <c r="F100" s="66">
        <f t="shared" si="24"/>
        <v>0</v>
      </c>
    </row>
    <row r="101" spans="1:6" s="35" customFormat="1" ht="15" customHeight="1" thickBot="1">
      <c r="A101" s="70" t="s">
        <v>67</v>
      </c>
      <c r="B101" s="71" t="s">
        <v>146</v>
      </c>
      <c r="C101" s="72">
        <f>SUM(C89:C100)</f>
        <v>0</v>
      </c>
      <c r="D101" s="71">
        <f>SUM(D89:D100)</f>
        <v>0</v>
      </c>
      <c r="E101" s="72">
        <f>SUM(E89:E100)</f>
        <v>0</v>
      </c>
      <c r="F101" s="73"/>
    </row>
    <row r="102" spans="1:6" s="10" customFormat="1" ht="15" customHeight="1">
      <c r="B102" s="19"/>
      <c r="C102" s="19"/>
      <c r="D102" s="19"/>
      <c r="E102" s="19"/>
      <c r="F102" s="19"/>
    </row>
    <row r="103" spans="1:6" s="10" customFormat="1" ht="15" customHeight="1"/>
    <row r="104" spans="1:6" s="10" customFormat="1" ht="15" customHeight="1"/>
    <row r="105" spans="1:6" s="10" customFormat="1" ht="15" customHeight="1"/>
    <row r="106" spans="1:6" s="10" customFormat="1" ht="15" customHeight="1"/>
    <row r="107" spans="1:6" s="10" customFormat="1" ht="15" customHeight="1"/>
    <row r="108" spans="1:6" s="10" customFormat="1" ht="15" customHeight="1"/>
    <row r="109" spans="1:6" s="10" customFormat="1" ht="15" customHeight="1"/>
    <row r="110" spans="1:6" s="10" customFormat="1" ht="15" customHeight="1"/>
    <row r="111" spans="1:6" s="10" customFormat="1" ht="15" customHeight="1"/>
    <row r="112" spans="1:6" s="10" customFormat="1" ht="15" customHeight="1"/>
    <row r="113" s="10" customFormat="1" ht="15" customHeight="1"/>
    <row r="114" s="10" customFormat="1" ht="15" customHeight="1"/>
    <row r="115" s="10" customFormat="1" ht="15" customHeight="1"/>
    <row r="116" s="10" customFormat="1" ht="15" customHeight="1"/>
    <row r="117" s="10" customFormat="1" ht="15" customHeight="1"/>
    <row r="118" s="10" customFormat="1" ht="15" customHeight="1"/>
    <row r="119" s="10" customFormat="1" ht="15" customHeight="1"/>
    <row r="120" s="10" customFormat="1" ht="15" customHeight="1"/>
    <row r="121" s="10" customFormat="1" ht="15" customHeight="1"/>
    <row r="122" s="10" customFormat="1" ht="15" customHeight="1"/>
    <row r="123" s="10" customFormat="1" ht="15" customHeight="1"/>
    <row r="124" s="10" customFormat="1" ht="15" customHeight="1"/>
    <row r="125" s="10" customFormat="1" ht="15" customHeight="1"/>
    <row r="126" s="10" customFormat="1" ht="15" customHeight="1"/>
    <row r="127" s="10" customFormat="1" ht="15" customHeight="1"/>
    <row r="128" s="10" customFormat="1" ht="15" customHeight="1"/>
    <row r="129" s="10" customFormat="1" ht="15" customHeight="1"/>
    <row r="130" s="10" customFormat="1" ht="15" customHeight="1"/>
    <row r="131" s="10" customFormat="1" ht="15" customHeight="1"/>
    <row r="132" s="10" customFormat="1" ht="15" customHeight="1"/>
    <row r="133" s="10" customFormat="1" ht="15" customHeight="1"/>
    <row r="134" s="10" customFormat="1" ht="15" customHeight="1"/>
    <row r="135" s="10" customFormat="1" ht="15" customHeight="1"/>
    <row r="136" s="10" customFormat="1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AA59"/>
  <sheetViews>
    <sheetView showGridLines="0" workbookViewId="0">
      <selection activeCell="G9" sqref="G9"/>
    </sheetView>
  </sheetViews>
  <sheetFormatPr baseColWidth="10" defaultColWidth="11.44140625" defaultRowHeight="14.4"/>
  <cols>
    <col min="1" max="1" width="37" style="512" bestFit="1" customWidth="1"/>
    <col min="2" max="2" width="21.88671875" style="512" bestFit="1" customWidth="1"/>
    <col min="3" max="3" width="23.109375" style="512" customWidth="1"/>
    <col min="4" max="4" width="23" style="512" bestFit="1" customWidth="1"/>
    <col min="5" max="5" width="11.109375" style="512" bestFit="1" customWidth="1"/>
    <col min="6" max="6" width="13" style="512" bestFit="1" customWidth="1"/>
    <col min="7" max="7" width="31.5546875" style="512" customWidth="1"/>
    <col min="8" max="16" width="11.44140625" style="512"/>
    <col min="17" max="17" width="20.88671875" style="512" customWidth="1"/>
    <col min="18" max="26" width="11.44140625" style="512"/>
    <col min="27" max="27" width="17.88671875" style="512" bestFit="1" customWidth="1"/>
    <col min="28" max="28" width="13.88671875" style="512" bestFit="1" customWidth="1"/>
    <col min="29" max="16384" width="11.44140625" style="512"/>
  </cols>
  <sheetData>
    <row r="1" spans="1:27" ht="20.100000000000001" customHeight="1" thickBot="1">
      <c r="A1" s="509" t="s">
        <v>391</v>
      </c>
      <c r="B1" s="510"/>
      <c r="C1" s="511"/>
      <c r="D1" s="548"/>
      <c r="E1" s="548"/>
      <c r="G1" s="734" t="s">
        <v>377</v>
      </c>
      <c r="H1" s="734"/>
    </row>
    <row r="2" spans="1:27" ht="15" customHeight="1" thickTop="1">
      <c r="A2" s="513" t="s">
        <v>392</v>
      </c>
      <c r="B2" s="513" t="s">
        <v>384</v>
      </c>
      <c r="C2" s="513" t="s">
        <v>393</v>
      </c>
      <c r="D2" s="513" t="s">
        <v>552</v>
      </c>
      <c r="E2" s="514" t="s">
        <v>286</v>
      </c>
      <c r="G2" s="734"/>
      <c r="H2" s="734"/>
    </row>
    <row r="3" spans="1:27" ht="15" customHeight="1">
      <c r="A3" s="515" t="s">
        <v>308</v>
      </c>
      <c r="B3" s="515" t="s">
        <v>306</v>
      </c>
      <c r="C3" s="516">
        <v>0.2</v>
      </c>
      <c r="D3" s="517" t="s">
        <v>547</v>
      </c>
      <c r="E3" s="515" t="s">
        <v>555</v>
      </c>
      <c r="AA3" s="518"/>
    </row>
    <row r="4" spans="1:27" ht="15" customHeight="1">
      <c r="A4" s="515" t="s">
        <v>311</v>
      </c>
      <c r="B4" s="515" t="s">
        <v>305</v>
      </c>
      <c r="C4" s="516">
        <v>0.1</v>
      </c>
      <c r="D4" s="517" t="s">
        <v>548</v>
      </c>
      <c r="E4" s="515" t="s">
        <v>556</v>
      </c>
      <c r="AA4" s="518"/>
    </row>
    <row r="5" spans="1:27" ht="15" customHeight="1">
      <c r="A5" s="515" t="s">
        <v>307</v>
      </c>
      <c r="B5" s="515"/>
      <c r="C5" s="516">
        <v>5.5E-2</v>
      </c>
      <c r="D5" s="517" t="s">
        <v>565</v>
      </c>
      <c r="E5" s="515"/>
      <c r="AA5" s="518"/>
    </row>
    <row r="6" spans="1:27" ht="15" customHeight="1">
      <c r="A6" s="515" t="s">
        <v>394</v>
      </c>
      <c r="B6" s="515"/>
      <c r="C6" s="516">
        <v>2.1000000000000001E-2</v>
      </c>
      <c r="D6" s="517" t="s">
        <v>549</v>
      </c>
      <c r="E6" s="515"/>
    </row>
    <row r="7" spans="1:27" ht="15" customHeight="1">
      <c r="A7" s="515" t="s">
        <v>310</v>
      </c>
      <c r="B7" s="515"/>
      <c r="C7" s="516">
        <v>0</v>
      </c>
      <c r="D7" s="517"/>
      <c r="E7" s="515"/>
    </row>
    <row r="8" spans="1:27" ht="15" customHeight="1">
      <c r="A8" s="515" t="s">
        <v>309</v>
      </c>
      <c r="B8" s="515"/>
      <c r="C8" s="515"/>
      <c r="D8" s="517"/>
      <c r="E8" s="515"/>
    </row>
    <row r="9" spans="1:27" ht="15" customHeight="1">
      <c r="A9" s="515" t="s">
        <v>379</v>
      </c>
      <c r="B9" s="515"/>
      <c r="C9" s="515"/>
      <c r="D9" s="515"/>
      <c r="E9" s="515"/>
    </row>
    <row r="10" spans="1:27" ht="15" customHeight="1">
      <c r="A10" s="515" t="s">
        <v>380</v>
      </c>
      <c r="B10" s="515"/>
      <c r="C10" s="515"/>
      <c r="D10" s="515"/>
      <c r="E10" s="515"/>
      <c r="Z10" s="512" t="s">
        <v>378</v>
      </c>
    </row>
    <row r="11" spans="1:27" ht="15" customHeight="1"/>
    <row r="12" spans="1:27" ht="15" customHeight="1" thickBot="1">
      <c r="A12" s="735" t="s">
        <v>558</v>
      </c>
      <c r="B12" s="736"/>
      <c r="C12" s="737"/>
    </row>
    <row r="13" spans="1:27" ht="15" customHeight="1" thickTop="1">
      <c r="A13" s="522" t="s">
        <v>561</v>
      </c>
      <c r="B13" s="569">
        <f>IF('Fiche de synthèse'!C10="Oui",0.2,0)</f>
        <v>0.2</v>
      </c>
      <c r="C13" s="570"/>
    </row>
    <row r="14" spans="1:27" ht="15" customHeight="1">
      <c r="A14" s="525"/>
      <c r="B14" s="526"/>
    </row>
    <row r="15" spans="1:27" ht="20.100000000000001" customHeight="1" thickBot="1">
      <c r="A15" s="735" t="s">
        <v>368</v>
      </c>
      <c r="B15" s="736"/>
      <c r="C15" s="737"/>
    </row>
    <row r="16" spans="1:27" ht="15" customHeight="1" thickTop="1">
      <c r="A16" s="519" t="s">
        <v>367</v>
      </c>
      <c r="B16" s="520">
        <v>0.8</v>
      </c>
      <c r="C16" s="521" t="s">
        <v>387</v>
      </c>
    </row>
    <row r="17" spans="1:6" ht="15" customHeight="1">
      <c r="A17" s="522" t="s">
        <v>395</v>
      </c>
      <c r="B17" s="523">
        <v>0.35</v>
      </c>
      <c r="C17" s="524" t="s">
        <v>560</v>
      </c>
    </row>
    <row r="18" spans="1:6" ht="15" customHeight="1">
      <c r="A18" s="525"/>
      <c r="B18" s="526"/>
    </row>
    <row r="19" spans="1:6" ht="20.100000000000001" customHeight="1" thickBot="1">
      <c r="A19" s="735" t="s">
        <v>399</v>
      </c>
      <c r="B19" s="736"/>
      <c r="C19" s="737"/>
    </row>
    <row r="20" spans="1:6" ht="15" customHeight="1" thickTop="1">
      <c r="A20" s="519" t="s">
        <v>389</v>
      </c>
      <c r="B20" s="520">
        <v>0.45</v>
      </c>
      <c r="C20" s="521" t="s">
        <v>387</v>
      </c>
    </row>
    <row r="21" spans="1:6" ht="15" customHeight="1">
      <c r="A21" s="522" t="s">
        <v>395</v>
      </c>
      <c r="B21" s="527" t="s">
        <v>551</v>
      </c>
      <c r="C21" s="524" t="s">
        <v>550</v>
      </c>
    </row>
    <row r="22" spans="1:6" ht="15" customHeight="1">
      <c r="A22" s="525"/>
      <c r="B22" s="515"/>
    </row>
    <row r="23" spans="1:6" ht="20.100000000000001" customHeight="1" thickBot="1">
      <c r="A23" s="735" t="s">
        <v>388</v>
      </c>
      <c r="B23" s="736"/>
      <c r="C23" s="737"/>
    </row>
    <row r="24" spans="1:6" ht="15" customHeight="1" thickTop="1">
      <c r="A24" s="519" t="s">
        <v>396</v>
      </c>
      <c r="B24" s="520">
        <v>0.45</v>
      </c>
      <c r="C24" s="521" t="s">
        <v>402</v>
      </c>
    </row>
    <row r="25" spans="1:6" ht="15" customHeight="1">
      <c r="A25" s="522" t="s">
        <v>395</v>
      </c>
      <c r="B25" s="523">
        <v>0.25</v>
      </c>
      <c r="C25" s="524" t="s">
        <v>402</v>
      </c>
    </row>
    <row r="26" spans="1:6" ht="15" customHeight="1">
      <c r="A26" s="525"/>
      <c r="B26" s="526"/>
    </row>
    <row r="27" spans="1:6" ht="20.100000000000001" customHeight="1" thickBot="1">
      <c r="A27" s="731" t="s">
        <v>366</v>
      </c>
      <c r="B27" s="732"/>
      <c r="C27" s="732"/>
      <c r="D27" s="732"/>
      <c r="E27" s="732"/>
      <c r="F27" s="737"/>
    </row>
    <row r="28" spans="1:6" ht="15" customHeight="1" thickTop="1">
      <c r="A28" s="528" t="s">
        <v>397</v>
      </c>
      <c r="B28" s="529" t="s">
        <v>362</v>
      </c>
      <c r="C28" s="513" t="s">
        <v>363</v>
      </c>
      <c r="D28" s="513" t="s">
        <v>364</v>
      </c>
      <c r="E28" s="513" t="s">
        <v>160</v>
      </c>
      <c r="F28" s="530"/>
    </row>
    <row r="29" spans="1:6" ht="15" customHeight="1">
      <c r="A29" s="531" t="s">
        <v>359</v>
      </c>
      <c r="B29" s="532">
        <v>12.8</v>
      </c>
      <c r="C29" s="512">
        <v>0.1</v>
      </c>
      <c r="D29" s="512">
        <v>1</v>
      </c>
      <c r="E29" s="513">
        <f>SUM(B29:D29)</f>
        <v>13.9</v>
      </c>
      <c r="F29" s="533" t="s">
        <v>398</v>
      </c>
    </row>
    <row r="30" spans="1:6" ht="15" customHeight="1">
      <c r="A30" s="531" t="s">
        <v>361</v>
      </c>
      <c r="B30" s="532">
        <v>22</v>
      </c>
      <c r="C30" s="512">
        <v>0.2</v>
      </c>
      <c r="D30" s="512">
        <v>2.2000000000000002</v>
      </c>
      <c r="E30" s="513">
        <f>SUM(B30:D30)</f>
        <v>24.4</v>
      </c>
      <c r="F30" s="533" t="s">
        <v>398</v>
      </c>
    </row>
    <row r="31" spans="1:6" ht="15" customHeight="1">
      <c r="A31" s="531" t="s">
        <v>365</v>
      </c>
      <c r="B31" s="532">
        <v>22</v>
      </c>
      <c r="C31" s="512">
        <v>0.3</v>
      </c>
      <c r="D31" s="512">
        <v>1.7</v>
      </c>
      <c r="E31" s="513">
        <f>SUM(B31:D31)</f>
        <v>24</v>
      </c>
      <c r="F31" s="533" t="s">
        <v>398</v>
      </c>
    </row>
    <row r="32" spans="1:6" ht="15" customHeight="1">
      <c r="A32" s="534" t="s">
        <v>360</v>
      </c>
      <c r="B32" s="535">
        <v>22</v>
      </c>
      <c r="C32" s="536">
        <v>0.1</v>
      </c>
      <c r="D32" s="536">
        <v>2.2000000000000002</v>
      </c>
      <c r="E32" s="537">
        <f>SUM(B32:D32)</f>
        <v>24.3</v>
      </c>
      <c r="F32" s="538" t="s">
        <v>398</v>
      </c>
    </row>
    <row r="33" spans="1:6" ht="15" customHeight="1">
      <c r="A33" s="539"/>
      <c r="B33" s="539"/>
    </row>
    <row r="34" spans="1:6" ht="20.100000000000001" customHeight="1">
      <c r="A34" s="731" t="s">
        <v>400</v>
      </c>
      <c r="B34" s="732"/>
      <c r="C34" s="732"/>
      <c r="D34" s="732"/>
      <c r="E34" s="732"/>
      <c r="F34" s="733"/>
    </row>
    <row r="35" spans="1:6" ht="15" customHeight="1">
      <c r="A35" s="528" t="s">
        <v>397</v>
      </c>
      <c r="B35" s="540" t="s">
        <v>362</v>
      </c>
      <c r="C35" s="541" t="s">
        <v>363</v>
      </c>
      <c r="D35" s="541" t="s">
        <v>364</v>
      </c>
      <c r="E35" s="541" t="s">
        <v>160</v>
      </c>
      <c r="F35" s="530"/>
    </row>
    <row r="36" spans="1:6" ht="15" customHeight="1">
      <c r="A36" s="542" t="s">
        <v>359</v>
      </c>
      <c r="B36" s="543">
        <f>12.8*0.25</f>
        <v>3.2</v>
      </c>
      <c r="C36" s="512">
        <v>0.1</v>
      </c>
      <c r="D36" s="512">
        <v>1</v>
      </c>
      <c r="E36" s="513">
        <f>SUM(B36:D36)</f>
        <v>4.3000000000000007</v>
      </c>
      <c r="F36" s="533" t="s">
        <v>398</v>
      </c>
    </row>
    <row r="37" spans="1:6" ht="15" customHeight="1">
      <c r="A37" s="542" t="s">
        <v>361</v>
      </c>
      <c r="B37" s="532">
        <f>22*0.25</f>
        <v>5.5</v>
      </c>
      <c r="C37" s="512">
        <v>0.2</v>
      </c>
      <c r="D37" s="512">
        <v>2.2000000000000002</v>
      </c>
      <c r="E37" s="513">
        <f>SUM(B37:D37)</f>
        <v>7.9</v>
      </c>
      <c r="F37" s="533" t="s">
        <v>398</v>
      </c>
    </row>
    <row r="38" spans="1:6" ht="15" customHeight="1">
      <c r="A38" s="542" t="s">
        <v>365</v>
      </c>
      <c r="B38" s="532">
        <f>22*0.25</f>
        <v>5.5</v>
      </c>
      <c r="C38" s="512">
        <v>0.3</v>
      </c>
      <c r="D38" s="512">
        <v>1.7</v>
      </c>
      <c r="E38" s="513">
        <f>SUM(B38:D38)</f>
        <v>7.5</v>
      </c>
      <c r="F38" s="533" t="s">
        <v>398</v>
      </c>
    </row>
    <row r="39" spans="1:6" ht="15" customHeight="1">
      <c r="A39" s="544" t="s">
        <v>360</v>
      </c>
      <c r="B39" s="535">
        <f>22*0.25</f>
        <v>5.5</v>
      </c>
      <c r="C39" s="536">
        <v>0.1</v>
      </c>
      <c r="D39" s="536">
        <v>2.2000000000000002</v>
      </c>
      <c r="E39" s="537">
        <f>SUM(B39:D39)</f>
        <v>7.8</v>
      </c>
      <c r="F39" s="538" t="s">
        <v>398</v>
      </c>
    </row>
    <row r="40" spans="1:6" ht="15" customHeight="1">
      <c r="A40" s="545"/>
      <c r="B40" s="532"/>
      <c r="E40" s="513"/>
      <c r="F40" s="515"/>
    </row>
    <row r="41" spans="1:6" ht="20.100000000000001" customHeight="1">
      <c r="A41" s="731" t="s">
        <v>401</v>
      </c>
      <c r="B41" s="732"/>
      <c r="C41" s="732"/>
      <c r="D41" s="732"/>
      <c r="E41" s="732"/>
      <c r="F41" s="733"/>
    </row>
    <row r="42" spans="1:6" ht="15" customHeight="1">
      <c r="A42" s="528" t="s">
        <v>397</v>
      </c>
      <c r="B42" s="529" t="s">
        <v>362</v>
      </c>
      <c r="C42" s="513" t="s">
        <v>363</v>
      </c>
      <c r="D42" s="513" t="s">
        <v>364</v>
      </c>
      <c r="E42" s="513" t="s">
        <v>160</v>
      </c>
      <c r="F42" s="530"/>
    </row>
    <row r="43" spans="1:6" ht="15" customHeight="1">
      <c r="A43" s="546" t="s">
        <v>359</v>
      </c>
      <c r="B43" s="543">
        <f>12.8*0.5</f>
        <v>6.4</v>
      </c>
      <c r="C43" s="512">
        <v>0.1</v>
      </c>
      <c r="D43" s="512">
        <v>1</v>
      </c>
      <c r="E43" s="513">
        <f>SUM(B43:D43)</f>
        <v>7.5</v>
      </c>
      <c r="F43" s="533" t="s">
        <v>398</v>
      </c>
    </row>
    <row r="44" spans="1:6" ht="15" customHeight="1">
      <c r="A44" s="546" t="s">
        <v>361</v>
      </c>
      <c r="B44" s="532">
        <f>22*0.5</f>
        <v>11</v>
      </c>
      <c r="C44" s="512">
        <v>0.2</v>
      </c>
      <c r="D44" s="512">
        <v>2.2000000000000002</v>
      </c>
      <c r="E44" s="513">
        <f>SUM(B44:D44)</f>
        <v>13.399999999999999</v>
      </c>
      <c r="F44" s="533" t="s">
        <v>398</v>
      </c>
    </row>
    <row r="45" spans="1:6" ht="15" customHeight="1">
      <c r="A45" s="546" t="s">
        <v>365</v>
      </c>
      <c r="B45" s="532">
        <f>22*0.5</f>
        <v>11</v>
      </c>
      <c r="C45" s="512">
        <v>0.3</v>
      </c>
      <c r="D45" s="512">
        <v>1.7</v>
      </c>
      <c r="E45" s="513">
        <f>SUM(B45:D45)</f>
        <v>13</v>
      </c>
      <c r="F45" s="533" t="s">
        <v>398</v>
      </c>
    </row>
    <row r="46" spans="1:6" ht="15" customHeight="1">
      <c r="A46" s="547" t="s">
        <v>360</v>
      </c>
      <c r="B46" s="535">
        <f>22*0.5</f>
        <v>11</v>
      </c>
      <c r="C46" s="536">
        <v>0.1</v>
      </c>
      <c r="D46" s="536">
        <v>2.2000000000000002</v>
      </c>
      <c r="E46" s="537">
        <f>SUM(B46:D46)</f>
        <v>13.3</v>
      </c>
      <c r="F46" s="538" t="s">
        <v>398</v>
      </c>
    </row>
    <row r="47" spans="1:6" ht="15" customHeight="1">
      <c r="A47" s="545"/>
      <c r="B47" s="532"/>
      <c r="E47" s="513"/>
      <c r="F47" s="515"/>
    </row>
    <row r="48" spans="1:6" ht="20.100000000000001" customHeight="1">
      <c r="A48" s="731" t="s">
        <v>403</v>
      </c>
      <c r="B48" s="732"/>
      <c r="C48" s="732"/>
      <c r="D48" s="732"/>
      <c r="E48" s="732"/>
      <c r="F48" s="733"/>
    </row>
    <row r="49" spans="1:6" ht="15" customHeight="1">
      <c r="A49" s="528" t="s">
        <v>397</v>
      </c>
      <c r="B49" s="529" t="s">
        <v>362</v>
      </c>
      <c r="C49" s="513" t="s">
        <v>363</v>
      </c>
      <c r="D49" s="513" t="s">
        <v>364</v>
      </c>
      <c r="E49" s="513" t="s">
        <v>160</v>
      </c>
      <c r="F49" s="530"/>
    </row>
    <row r="50" spans="1:6" ht="15" customHeight="1">
      <c r="A50" s="546" t="s">
        <v>359</v>
      </c>
      <c r="B50" s="543">
        <f>12.8*0.75</f>
        <v>9.6000000000000014</v>
      </c>
      <c r="C50" s="512">
        <v>0.1</v>
      </c>
      <c r="D50" s="512">
        <v>1</v>
      </c>
      <c r="E50" s="513">
        <f>SUM(B50:D50)</f>
        <v>10.700000000000001</v>
      </c>
      <c r="F50" s="533" t="s">
        <v>398</v>
      </c>
    </row>
    <row r="51" spans="1:6" ht="15" customHeight="1">
      <c r="A51" s="546" t="s">
        <v>361</v>
      </c>
      <c r="B51" s="532">
        <f>22*0.75</f>
        <v>16.5</v>
      </c>
      <c r="C51" s="512">
        <v>0.2</v>
      </c>
      <c r="D51" s="512">
        <v>2.2000000000000002</v>
      </c>
      <c r="E51" s="513">
        <f>SUM(B51:D51)</f>
        <v>18.899999999999999</v>
      </c>
      <c r="F51" s="533" t="s">
        <v>398</v>
      </c>
    </row>
    <row r="52" spans="1:6" ht="15" customHeight="1">
      <c r="A52" s="546" t="s">
        <v>365</v>
      </c>
      <c r="B52" s="532">
        <f t="shared" ref="B52:B53" si="0">22*0.75</f>
        <v>16.5</v>
      </c>
      <c r="C52" s="512">
        <v>0.3</v>
      </c>
      <c r="D52" s="512">
        <v>1.7</v>
      </c>
      <c r="E52" s="513">
        <f>SUM(B52:D52)</f>
        <v>18.5</v>
      </c>
      <c r="F52" s="533" t="s">
        <v>398</v>
      </c>
    </row>
    <row r="53" spans="1:6" ht="15" customHeight="1">
      <c r="A53" s="547" t="s">
        <v>360</v>
      </c>
      <c r="B53" s="535">
        <f t="shared" si="0"/>
        <v>16.5</v>
      </c>
      <c r="C53" s="536">
        <v>0.1</v>
      </c>
      <c r="D53" s="536">
        <v>2.2000000000000002</v>
      </c>
      <c r="E53" s="537">
        <f>SUM(B53:D53)</f>
        <v>18.8</v>
      </c>
      <c r="F53" s="538" t="s">
        <v>398</v>
      </c>
    </row>
    <row r="54" spans="1:6" ht="15" customHeight="1"/>
    <row r="55" spans="1:6" ht="15" customHeight="1"/>
    <row r="56" spans="1:6" ht="15" customHeight="1"/>
    <row r="57" spans="1:6" ht="15" customHeight="1"/>
    <row r="58" spans="1:6" ht="15" customHeight="1"/>
    <row r="59" spans="1:6" ht="15" customHeight="1"/>
  </sheetData>
  <mergeCells count="9">
    <mergeCell ref="A48:F48"/>
    <mergeCell ref="G1:H2"/>
    <mergeCell ref="A15:C15"/>
    <mergeCell ref="A19:C19"/>
    <mergeCell ref="A23:C23"/>
    <mergeCell ref="A27:F27"/>
    <mergeCell ref="A34:F34"/>
    <mergeCell ref="A41:F41"/>
    <mergeCell ref="A12:C12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75"/>
  <sheetViews>
    <sheetView showGridLines="0" topLeftCell="A32" zoomScale="80" zoomScaleNormal="80" zoomScaleSheetLayoutView="70" workbookViewId="0">
      <selection activeCell="C66" sqref="C66"/>
    </sheetView>
  </sheetViews>
  <sheetFormatPr baseColWidth="10" defaultColWidth="11.44140625" defaultRowHeight="13.8"/>
  <cols>
    <col min="1" max="1" width="15.88671875" style="103" customWidth="1"/>
    <col min="2" max="2" width="60.109375" style="2" customWidth="1"/>
    <col min="3" max="3" width="16.44140625" style="1" customWidth="1"/>
    <col min="4" max="4" width="4.88671875" style="1" customWidth="1"/>
    <col min="5" max="7" width="15.44140625" style="1" customWidth="1"/>
    <col min="8" max="8" width="8.88671875" style="103" customWidth="1"/>
    <col min="9" max="9" width="36" style="103" customWidth="1"/>
    <col min="10" max="12" width="11.88671875" style="103" customWidth="1"/>
    <col min="13" max="13" width="14.109375" style="103" customWidth="1"/>
    <col min="14" max="16384" width="11.44140625" style="103"/>
  </cols>
  <sheetData>
    <row r="1" spans="1:12" ht="40.35" customHeight="1">
      <c r="A1" s="104" t="s">
        <v>553</v>
      </c>
      <c r="B1" s="643" t="s">
        <v>240</v>
      </c>
      <c r="C1" s="643"/>
      <c r="D1" s="643"/>
      <c r="E1" s="643"/>
      <c r="F1" s="643"/>
      <c r="G1" s="644"/>
      <c r="I1" s="645" t="s">
        <v>289</v>
      </c>
      <c r="J1" s="645"/>
      <c r="K1" s="645"/>
      <c r="L1" s="645"/>
    </row>
    <row r="2" spans="1:12" ht="20.100000000000001" customHeight="1">
      <c r="B2" s="242" t="s">
        <v>19</v>
      </c>
      <c r="C2" s="242" t="s">
        <v>30</v>
      </c>
      <c r="D2" s="242"/>
      <c r="E2" s="242" t="s">
        <v>33</v>
      </c>
      <c r="F2" s="242" t="s">
        <v>34</v>
      </c>
      <c r="G2" s="242" t="s">
        <v>564</v>
      </c>
      <c r="I2" s="105" t="s">
        <v>341</v>
      </c>
      <c r="J2" s="105" t="s">
        <v>290</v>
      </c>
      <c r="K2" s="105" t="s">
        <v>291</v>
      </c>
      <c r="L2" s="105" t="s">
        <v>292</v>
      </c>
    </row>
    <row r="3" spans="1:12" ht="20.100000000000001" customHeight="1">
      <c r="B3" s="555" t="s">
        <v>241</v>
      </c>
      <c r="C3" s="563">
        <f>SUM(C4:C18)</f>
        <v>0</v>
      </c>
      <c r="D3" s="556" t="str">
        <f>IF(C3=0,"",C3/$C$50)</f>
        <v/>
      </c>
      <c r="E3" s="563">
        <f t="shared" ref="E3:G3" si="0">SUM(E4:E18)</f>
        <v>0</v>
      </c>
      <c r="F3" s="563">
        <f t="shared" si="0"/>
        <v>0</v>
      </c>
      <c r="G3" s="563">
        <f t="shared" si="0"/>
        <v>0</v>
      </c>
      <c r="I3" s="554"/>
      <c r="J3" s="646"/>
      <c r="K3" s="647"/>
      <c r="L3" s="648"/>
    </row>
    <row r="4" spans="1:12" ht="15" customHeight="1">
      <c r="B4" s="107" t="s">
        <v>244</v>
      </c>
      <c r="C4" s="565"/>
      <c r="D4" s="553"/>
      <c r="E4" s="305"/>
      <c r="F4" s="162"/>
      <c r="G4" s="162"/>
      <c r="H4" s="109"/>
      <c r="I4" s="589">
        <v>3</v>
      </c>
      <c r="J4" s="110">
        <f>IF(OR(AND(C4=0,E4=0),I4=0),0,(C4/I4)/12*'Compte de résultat'!$F$2)</f>
        <v>0</v>
      </c>
      <c r="K4" s="110">
        <f t="shared" ref="K4:K16" si="1">IF(I4&lt;=1,0,C4/I4)+IF(I4&lt;=1,0,E4/I4)</f>
        <v>0</v>
      </c>
      <c r="L4" s="110">
        <f t="shared" ref="L4:L16" si="2">IF(I4&lt;=2,0,C4/I4)+IF(I4&lt;=2,0,E4/I4)+IF(I4&lt;=2,0,F4/I4)</f>
        <v>0</v>
      </c>
    </row>
    <row r="5" spans="1:12" ht="15" customHeight="1">
      <c r="B5" s="107" t="s">
        <v>242</v>
      </c>
      <c r="C5" s="565"/>
      <c r="D5" s="553"/>
      <c r="E5" s="305"/>
      <c r="F5" s="162"/>
      <c r="G5" s="162"/>
      <c r="H5" s="109"/>
      <c r="I5" s="589">
        <v>3</v>
      </c>
      <c r="J5" s="110">
        <f>IF(OR(AND(C5=0,E5=0),I5=0),0,(C5/I5)/12*'Compte de résultat'!$F$2)</f>
        <v>0</v>
      </c>
      <c r="K5" s="110">
        <f t="shared" si="1"/>
        <v>0</v>
      </c>
      <c r="L5" s="110">
        <f t="shared" si="2"/>
        <v>0</v>
      </c>
    </row>
    <row r="6" spans="1:12" ht="15" customHeight="1">
      <c r="B6" s="107" t="s">
        <v>235</v>
      </c>
      <c r="C6" s="565"/>
      <c r="D6" s="553"/>
      <c r="E6" s="305"/>
      <c r="F6" s="162"/>
      <c r="G6" s="162"/>
      <c r="H6" s="109"/>
      <c r="I6" s="589">
        <v>3</v>
      </c>
      <c r="J6" s="110">
        <f>IF(OR(AND(C6=0,E6=0),I6=0),0,(C6/I6)/12*'Compte de résultat'!$F$2)</f>
        <v>0</v>
      </c>
      <c r="K6" s="110">
        <f t="shared" si="1"/>
        <v>0</v>
      </c>
      <c r="L6" s="110">
        <f t="shared" si="2"/>
        <v>0</v>
      </c>
    </row>
    <row r="7" spans="1:12" ht="15" customHeight="1">
      <c r="B7" s="107" t="s">
        <v>245</v>
      </c>
      <c r="C7" s="565"/>
      <c r="D7" s="553"/>
      <c r="E7" s="305"/>
      <c r="F7" s="162"/>
      <c r="G7" s="162"/>
      <c r="H7" s="109"/>
      <c r="I7" s="590"/>
      <c r="J7" s="110">
        <f>IF(OR(AND(C7=0,E7=0),I7=0),0,(C7/I7)/12*'Compte de résultat'!$F$2)</f>
        <v>0</v>
      </c>
      <c r="K7" s="110">
        <f t="shared" si="1"/>
        <v>0</v>
      </c>
      <c r="L7" s="110">
        <f t="shared" si="2"/>
        <v>0</v>
      </c>
    </row>
    <row r="8" spans="1:12" ht="15" customHeight="1">
      <c r="B8" s="107" t="s">
        <v>246</v>
      </c>
      <c r="C8" s="565"/>
      <c r="D8" s="553"/>
      <c r="E8" s="305"/>
      <c r="F8" s="162"/>
      <c r="G8" s="162"/>
      <c r="H8" s="109"/>
      <c r="I8" s="589">
        <v>5</v>
      </c>
      <c r="J8" s="110">
        <f>IF(OR(AND(C8=0,E8=0),I8=0),0,(C8/I8)/12*'Compte de résultat'!$F$2)</f>
        <v>0</v>
      </c>
      <c r="K8" s="110">
        <f t="shared" si="1"/>
        <v>0</v>
      </c>
      <c r="L8" s="110">
        <f t="shared" si="2"/>
        <v>0</v>
      </c>
    </row>
    <row r="9" spans="1:12" ht="15" customHeight="1">
      <c r="B9" s="107" t="s">
        <v>247</v>
      </c>
      <c r="C9" s="565"/>
      <c r="D9" s="553"/>
      <c r="E9" s="305"/>
      <c r="F9" s="162"/>
      <c r="G9" s="162"/>
      <c r="H9" s="109"/>
      <c r="I9" s="589"/>
      <c r="J9" s="110">
        <f>IF(OR(AND(C9=0,E9=0),I9=0),0,(C9/I9)/12*'Compte de résultat'!$F$2)</f>
        <v>0</v>
      </c>
      <c r="K9" s="110">
        <f t="shared" si="1"/>
        <v>0</v>
      </c>
      <c r="L9" s="110">
        <f t="shared" si="2"/>
        <v>0</v>
      </c>
    </row>
    <row r="10" spans="1:12" ht="15" customHeight="1">
      <c r="B10" s="107" t="s">
        <v>248</v>
      </c>
      <c r="C10" s="565"/>
      <c r="D10" s="553"/>
      <c r="E10" s="305"/>
      <c r="F10" s="162"/>
      <c r="G10" s="162"/>
      <c r="H10" s="109"/>
      <c r="I10" s="589"/>
      <c r="J10" s="110">
        <f>IF(OR(AND(C10=0,E10=0),I10=0),0,(C10/I10)/12*'Compte de résultat'!$F$2)</f>
        <v>0</v>
      </c>
      <c r="K10" s="110">
        <f t="shared" si="1"/>
        <v>0</v>
      </c>
      <c r="L10" s="110">
        <f t="shared" si="2"/>
        <v>0</v>
      </c>
    </row>
    <row r="11" spans="1:12" ht="15" customHeight="1">
      <c r="B11" s="107" t="s">
        <v>249</v>
      </c>
      <c r="C11" s="565" t="str">
        <f>IF(C9&lt;23000,"0",IF(C9&lt;200000,(C9-23000)*0.03,176000*0.03+(C9-200000)*0.05))</f>
        <v>0</v>
      </c>
      <c r="D11" s="553"/>
      <c r="E11" s="305"/>
      <c r="F11" s="162"/>
      <c r="G11" s="162"/>
      <c r="H11" s="109"/>
      <c r="I11" s="589">
        <v>1</v>
      </c>
      <c r="J11" s="110">
        <f>IF(OR(AND(C11=0,E11=0),I11=0),0,(C11/I11)/12*'Compte de résultat'!$F$2)</f>
        <v>0</v>
      </c>
      <c r="K11" s="110">
        <f t="shared" si="1"/>
        <v>0</v>
      </c>
      <c r="L11" s="110">
        <f t="shared" si="2"/>
        <v>0</v>
      </c>
    </row>
    <row r="12" spans="1:12" ht="15" customHeight="1">
      <c r="B12" s="107" t="s">
        <v>202</v>
      </c>
      <c r="C12" s="565"/>
      <c r="D12" s="553"/>
      <c r="E12" s="305"/>
      <c r="F12" s="162"/>
      <c r="G12" s="162"/>
      <c r="H12" s="109"/>
      <c r="I12" s="589">
        <v>1</v>
      </c>
      <c r="J12" s="110">
        <f>IF(OR(AND(C12=0,E12=0),I12=0),0,(C12/I12)/12*'Compte de résultat'!$F$2)</f>
        <v>0</v>
      </c>
      <c r="K12" s="110">
        <f t="shared" si="1"/>
        <v>0</v>
      </c>
      <c r="L12" s="110">
        <f t="shared" si="2"/>
        <v>0</v>
      </c>
    </row>
    <row r="13" spans="1:12" ht="15" customHeight="1">
      <c r="B13" s="107" t="s">
        <v>243</v>
      </c>
      <c r="C13" s="565">
        <f>0.03*C64</f>
        <v>0</v>
      </c>
      <c r="D13" s="553"/>
      <c r="E13" s="305"/>
      <c r="F13" s="162"/>
      <c r="G13" s="162"/>
      <c r="H13" s="109"/>
      <c r="I13" s="589">
        <v>1</v>
      </c>
      <c r="J13" s="110">
        <f>IF(OR(AND(C13=0,E13=0),I13=0),0,(C13/I13)/12*'Compte de résultat'!$F$2)</f>
        <v>0</v>
      </c>
      <c r="K13" s="110">
        <f t="shared" si="1"/>
        <v>0</v>
      </c>
      <c r="L13" s="110">
        <f t="shared" si="2"/>
        <v>0</v>
      </c>
    </row>
    <row r="14" spans="1:12" ht="15" customHeight="1">
      <c r="B14" s="107" t="s">
        <v>528</v>
      </c>
      <c r="C14" s="565"/>
      <c r="D14" s="553"/>
      <c r="E14" s="305"/>
      <c r="F14" s="162"/>
      <c r="G14" s="162"/>
      <c r="H14" s="109"/>
      <c r="I14" s="589">
        <v>1</v>
      </c>
      <c r="J14" s="110">
        <f>IF(OR(AND(C14=0,E14=0),I14=0),0,(C14/I14)/12*'Compte de résultat'!$F$2)</f>
        <v>0</v>
      </c>
      <c r="K14" s="110">
        <f t="shared" si="1"/>
        <v>0</v>
      </c>
      <c r="L14" s="110">
        <f t="shared" si="2"/>
        <v>0</v>
      </c>
    </row>
    <row r="15" spans="1:12" ht="15" customHeight="1">
      <c r="B15" s="107" t="s">
        <v>529</v>
      </c>
      <c r="C15" s="565"/>
      <c r="D15" s="553"/>
      <c r="E15" s="305"/>
      <c r="F15" s="162"/>
      <c r="G15" s="162"/>
      <c r="H15" s="109"/>
      <c r="I15" s="589">
        <v>1</v>
      </c>
      <c r="J15" s="110">
        <f>IF(OR(AND(C15=0,E15=0),I15=0),0,(C15/I15)/12*'Compte de résultat'!$F$2)</f>
        <v>0</v>
      </c>
      <c r="K15" s="110">
        <f t="shared" ref="K15" si="3">IF(I15&lt;=1,0,C15/I15)+IF(I15&lt;=1,0,E15/I15)</f>
        <v>0</v>
      </c>
      <c r="L15" s="110">
        <f t="shared" ref="L15" si="4">IF(I15&lt;=2,0,C15/I15)+IF(I15&lt;=2,0,E15/I15)+IF(I15&lt;=2,0,F15/I15)</f>
        <v>0</v>
      </c>
    </row>
    <row r="16" spans="1:12" ht="15" customHeight="1">
      <c r="B16" s="107" t="s">
        <v>294</v>
      </c>
      <c r="C16" s="565"/>
      <c r="D16" s="553"/>
      <c r="E16" s="305"/>
      <c r="F16" s="162"/>
      <c r="G16" s="162"/>
      <c r="H16" s="109"/>
      <c r="I16" s="589">
        <v>1</v>
      </c>
      <c r="J16" s="110">
        <f>IF(OR(AND(C16=0,E16=0),I16=0),0,(C16/I16)/12*'Compte de résultat'!$F$2)</f>
        <v>0</v>
      </c>
      <c r="K16" s="110">
        <f t="shared" si="1"/>
        <v>0</v>
      </c>
      <c r="L16" s="110">
        <f t="shared" si="2"/>
        <v>0</v>
      </c>
    </row>
    <row r="17" spans="2:12" ht="15" customHeight="1">
      <c r="B17" s="107" t="s">
        <v>332</v>
      </c>
      <c r="C17" s="565"/>
      <c r="D17" s="553"/>
      <c r="E17" s="305"/>
      <c r="F17" s="162"/>
      <c r="G17" s="162"/>
      <c r="H17" s="109"/>
      <c r="I17" s="589">
        <v>1</v>
      </c>
      <c r="J17" s="110">
        <f>IF(OR(AND(C17=0,E17=0),I17=0),0,(C17/I17)/12*'Compte de résultat'!$F$2)</f>
        <v>0</v>
      </c>
      <c r="K17" s="110">
        <f>IF(I17&lt;=1,0,C17/I17)+IF(I17&lt;=1,0,E17/I17)</f>
        <v>0</v>
      </c>
      <c r="L17" s="110">
        <f>IF(I17&lt;=2,0,C17/I17)+IF(I17&lt;=2,0,E17/I17)+IF(I17&lt;=2,0,F17/I17)</f>
        <v>0</v>
      </c>
    </row>
    <row r="18" spans="2:12" ht="15" customHeight="1">
      <c r="B18" s="107" t="s">
        <v>288</v>
      </c>
      <c r="C18" s="565"/>
      <c r="D18" s="553"/>
      <c r="E18" s="305"/>
      <c r="F18" s="162"/>
      <c r="G18" s="162"/>
      <c r="H18" s="109"/>
      <c r="I18" s="589"/>
      <c r="J18" s="110">
        <f>IF(OR(AND(C18=0,E18=0),I18=0),0,(C18/I18)/12*'Compte de résultat'!$F$2)</f>
        <v>0</v>
      </c>
      <c r="K18" s="110">
        <f>IF(I18&lt;=1,0,C18/I18)+IF(I18&lt;=1,0,E18/I18)</f>
        <v>0</v>
      </c>
      <c r="L18" s="110">
        <f>IF(I18&lt;=2,0,C18/I18)+IF(I18&lt;=2,0,E18/I18)+IF(I18&lt;=2,0,F18/I18)</f>
        <v>0</v>
      </c>
    </row>
    <row r="19" spans="2:12" s="109" customFormat="1" ht="20.100000000000001" customHeight="1">
      <c r="B19" s="555" t="s">
        <v>251</v>
      </c>
      <c r="C19" s="563">
        <f>SUM(C20:C31)</f>
        <v>0</v>
      </c>
      <c r="D19" s="556" t="str">
        <f t="shared" ref="D19:D50" si="5">IF(C19=0,"",C19/$C$50)</f>
        <v/>
      </c>
      <c r="E19" s="563">
        <f t="shared" ref="E19:G19" si="6">SUM(E20:E31)</f>
        <v>0</v>
      </c>
      <c r="F19" s="563">
        <f t="shared" si="6"/>
        <v>0</v>
      </c>
      <c r="G19" s="563">
        <f t="shared" si="6"/>
        <v>0</v>
      </c>
      <c r="I19" s="589"/>
      <c r="J19" s="646"/>
      <c r="K19" s="647"/>
      <c r="L19" s="648"/>
    </row>
    <row r="20" spans="2:12" s="109" customFormat="1" ht="15" customHeight="1">
      <c r="B20" s="107" t="s">
        <v>416</v>
      </c>
      <c r="C20" s="565"/>
      <c r="D20" s="553"/>
      <c r="E20" s="305"/>
      <c r="F20" s="162"/>
      <c r="G20" s="162"/>
      <c r="I20" s="589">
        <v>10</v>
      </c>
      <c r="J20" s="110">
        <f>IF(OR(AND(C20=0,E20=0),I20=0),0,(C20/I20)/12*'Compte de résultat'!$F$2)</f>
        <v>0</v>
      </c>
      <c r="K20" s="110">
        <f t="shared" ref="K20:K30" si="7">IF(I20&lt;=1,0,C20/I20)+IF(I20&lt;=1,0,E20/I20)</f>
        <v>0</v>
      </c>
      <c r="L20" s="110">
        <f t="shared" ref="L20:L30" si="8">IF(I20&lt;=2,0,C20/I20)+IF(I20&lt;=2,0,E20/I20)+IF(I20&lt;=2,0,F20/I20)</f>
        <v>0</v>
      </c>
    </row>
    <row r="21" spans="2:12" s="109" customFormat="1" ht="15" customHeight="1">
      <c r="B21" s="107" t="s">
        <v>204</v>
      </c>
      <c r="C21" s="565"/>
      <c r="D21" s="553"/>
      <c r="E21" s="305"/>
      <c r="F21" s="162"/>
      <c r="G21" s="162"/>
      <c r="I21" s="589">
        <v>5</v>
      </c>
      <c r="J21" s="110">
        <f>IF(OR(AND(C21=0,E21=0),I21=0),0,(C21/I21)/12*'Compte de résultat'!$F$2)</f>
        <v>0</v>
      </c>
      <c r="K21" s="110">
        <f t="shared" si="7"/>
        <v>0</v>
      </c>
      <c r="L21" s="110">
        <f t="shared" si="8"/>
        <v>0</v>
      </c>
    </row>
    <row r="22" spans="2:12" s="109" customFormat="1" ht="15" customHeight="1">
      <c r="B22" s="107" t="s">
        <v>20</v>
      </c>
      <c r="C22" s="565"/>
      <c r="D22" s="553"/>
      <c r="E22" s="305"/>
      <c r="F22" s="162"/>
      <c r="G22" s="162"/>
      <c r="I22" s="589">
        <v>3</v>
      </c>
      <c r="J22" s="110">
        <f>IF(OR(AND(C22=0,E22=0),I22=0),0,(C22/I22)/12*'Compte de résultat'!$F$2)</f>
        <v>0</v>
      </c>
      <c r="K22" s="110">
        <f t="shared" si="7"/>
        <v>0</v>
      </c>
      <c r="L22" s="110">
        <f t="shared" si="8"/>
        <v>0</v>
      </c>
    </row>
    <row r="23" spans="2:12" s="109" customFormat="1" ht="15" customHeight="1">
      <c r="B23" s="107" t="s">
        <v>417</v>
      </c>
      <c r="C23" s="565"/>
      <c r="D23" s="553"/>
      <c r="E23" s="305"/>
      <c r="F23" s="162"/>
      <c r="G23" s="162"/>
      <c r="I23" s="589">
        <v>7</v>
      </c>
      <c r="J23" s="110">
        <f>IF(OR(AND(C23=0,E23=0),I23=0),0,(C23/I23)/12*'Compte de résultat'!$F$2)</f>
        <v>0</v>
      </c>
      <c r="K23" s="110">
        <f t="shared" si="7"/>
        <v>0</v>
      </c>
      <c r="L23" s="110">
        <f t="shared" si="8"/>
        <v>0</v>
      </c>
    </row>
    <row r="24" spans="2:12" s="109" customFormat="1" ht="15" customHeight="1">
      <c r="B24" s="107" t="s">
        <v>211</v>
      </c>
      <c r="C24" s="565"/>
      <c r="D24" s="553"/>
      <c r="E24" s="305"/>
      <c r="F24" s="162"/>
      <c r="G24" s="162"/>
      <c r="I24" s="589">
        <v>3</v>
      </c>
      <c r="J24" s="110">
        <f>IF(OR(AND(C24=0,E24=0),I24=0),0,(C24/I24)/12*'Compte de résultat'!$F$2)</f>
        <v>0</v>
      </c>
      <c r="K24" s="110">
        <f t="shared" si="7"/>
        <v>0</v>
      </c>
      <c r="L24" s="110">
        <f t="shared" si="8"/>
        <v>0</v>
      </c>
    </row>
    <row r="25" spans="2:12" s="109" customFormat="1" ht="15" customHeight="1">
      <c r="B25" s="107" t="s">
        <v>345</v>
      </c>
      <c r="C25" s="565"/>
      <c r="D25" s="553"/>
      <c r="E25" s="305"/>
      <c r="F25" s="162"/>
      <c r="G25" s="162"/>
      <c r="I25" s="589">
        <v>5</v>
      </c>
      <c r="J25" s="110">
        <f>IF(OR(AND(C25=0,E25=0),I25=0),0,(C25/I25)/12*'Compte de résultat'!$F$2)</f>
        <v>0</v>
      </c>
      <c r="K25" s="110">
        <f t="shared" si="7"/>
        <v>0</v>
      </c>
      <c r="L25" s="110">
        <f t="shared" si="8"/>
        <v>0</v>
      </c>
    </row>
    <row r="26" spans="2:12" s="109" customFormat="1" ht="15" customHeight="1">
      <c r="B26" s="107" t="s">
        <v>203</v>
      </c>
      <c r="C26" s="565"/>
      <c r="D26" s="553"/>
      <c r="E26" s="305"/>
      <c r="F26" s="162"/>
      <c r="G26" s="162"/>
      <c r="I26" s="589">
        <v>3</v>
      </c>
      <c r="J26" s="110">
        <f>IF(OR(AND(C26=0,E26=0),I26=0),0,(C26/I26)/12*'Compte de résultat'!$F$2)</f>
        <v>0</v>
      </c>
      <c r="K26" s="110">
        <f t="shared" si="7"/>
        <v>0</v>
      </c>
      <c r="L26" s="110">
        <f t="shared" si="8"/>
        <v>0</v>
      </c>
    </row>
    <row r="27" spans="2:12" s="109" customFormat="1" ht="15" customHeight="1">
      <c r="B27" s="107" t="s">
        <v>201</v>
      </c>
      <c r="C27" s="565"/>
      <c r="D27" s="553"/>
      <c r="E27" s="305"/>
      <c r="F27" s="162"/>
      <c r="G27" s="162"/>
      <c r="I27" s="589">
        <v>3</v>
      </c>
      <c r="J27" s="110">
        <f>IF(OR(AND(C27=0,E27=0),I27=0),0,(C27/I27)/12*'Compte de résultat'!$F$2)</f>
        <v>0</v>
      </c>
      <c r="K27" s="110">
        <f t="shared" si="7"/>
        <v>0</v>
      </c>
      <c r="L27" s="110">
        <f t="shared" si="8"/>
        <v>0</v>
      </c>
    </row>
    <row r="28" spans="2:12" s="109" customFormat="1" ht="15" customHeight="1">
      <c r="B28" s="107" t="s">
        <v>418</v>
      </c>
      <c r="C28" s="565"/>
      <c r="D28" s="553"/>
      <c r="E28" s="305"/>
      <c r="F28" s="162"/>
      <c r="G28" s="162"/>
      <c r="I28" s="589">
        <v>3</v>
      </c>
      <c r="J28" s="110">
        <f>IF(OR(AND(C28=0,E28=0),I28=0),0,(C28/I28)/12*'Compte de résultat'!$F$2)</f>
        <v>0</v>
      </c>
      <c r="K28" s="110">
        <f t="shared" si="7"/>
        <v>0</v>
      </c>
      <c r="L28" s="110">
        <f t="shared" si="8"/>
        <v>0</v>
      </c>
    </row>
    <row r="29" spans="2:12" s="109" customFormat="1" ht="15" customHeight="1">
      <c r="B29" s="107" t="s">
        <v>276</v>
      </c>
      <c r="C29" s="565"/>
      <c r="D29" s="553"/>
      <c r="E29" s="305"/>
      <c r="F29" s="162"/>
      <c r="G29" s="162"/>
      <c r="I29" s="589">
        <v>5</v>
      </c>
      <c r="J29" s="110">
        <f>IF(OR(AND(C29=0,E29=0),I29=0),0,(C29/I29)/12*'Compte de résultat'!$F$2)</f>
        <v>0</v>
      </c>
      <c r="K29" s="110">
        <f t="shared" si="7"/>
        <v>0</v>
      </c>
      <c r="L29" s="110">
        <f t="shared" si="8"/>
        <v>0</v>
      </c>
    </row>
    <row r="30" spans="2:12" s="109" customFormat="1" ht="15" customHeight="1">
      <c r="B30" s="107" t="s">
        <v>288</v>
      </c>
      <c r="C30" s="565"/>
      <c r="D30" s="553"/>
      <c r="E30" s="305"/>
      <c r="F30" s="162"/>
      <c r="G30" s="162"/>
      <c r="I30" s="354"/>
      <c r="J30" s="110">
        <f>IF(OR(AND(C30=0,E30=0),I30=0),0,(C30/I30)/12*'Compte de résultat'!$F$2)</f>
        <v>0</v>
      </c>
      <c r="K30" s="110">
        <f t="shared" si="7"/>
        <v>0</v>
      </c>
      <c r="L30" s="110">
        <f t="shared" si="8"/>
        <v>0</v>
      </c>
    </row>
    <row r="31" spans="2:12" s="109" customFormat="1" ht="15" customHeight="1">
      <c r="B31" s="107" t="s">
        <v>176</v>
      </c>
      <c r="C31" s="565"/>
      <c r="D31" s="553"/>
      <c r="E31" s="305"/>
      <c r="F31" s="162"/>
      <c r="G31" s="162"/>
      <c r="I31" s="354"/>
      <c r="J31" s="110">
        <f>IF(OR(AND(C31=0,E31=0),I31=0),0,(C31/I31)/12*'Compte de résultat'!$F$2)</f>
        <v>0</v>
      </c>
      <c r="K31" s="110">
        <f>IF(I31&lt;=1,0,C31/I31)+IF(I31&lt;=1,0,E31/I31)</f>
        <v>0</v>
      </c>
      <c r="L31" s="110">
        <f>IF(I31&lt;=2,0,C31/I31)+IF(I31&lt;=2,0,E31/I31)+IF(I31&lt;=2,0,F31/I31)</f>
        <v>0</v>
      </c>
    </row>
    <row r="32" spans="2:12" s="109" customFormat="1" ht="20.100000000000001" customHeight="1">
      <c r="B32" s="555" t="s">
        <v>304</v>
      </c>
      <c r="C32" s="563">
        <f>SUM(C33:C37)</f>
        <v>0</v>
      </c>
      <c r="D32" s="556" t="str">
        <f t="shared" si="5"/>
        <v/>
      </c>
      <c r="E32" s="563">
        <f t="shared" ref="E32:G32" si="9">SUM(E33:E37)</f>
        <v>0</v>
      </c>
      <c r="F32" s="562"/>
      <c r="G32" s="563">
        <f t="shared" si="9"/>
        <v>0</v>
      </c>
      <c r="I32" s="555" t="s">
        <v>160</v>
      </c>
      <c r="J32" s="557">
        <f>SUM(J4:J30)</f>
        <v>0</v>
      </c>
      <c r="K32" s="557">
        <f>SUM(K4:K30)</f>
        <v>0</v>
      </c>
      <c r="L32" s="557">
        <f>SUM(L4:L30)</f>
        <v>0</v>
      </c>
    </row>
    <row r="33" spans="2:12" s="109" customFormat="1" ht="15" customHeight="1">
      <c r="B33" s="107" t="s">
        <v>250</v>
      </c>
      <c r="C33" s="110">
        <f>IF('Besoins en fd de roulement'!H82-'Besoins en fd de roulement'!H80&lt;0,"",'Besoins en fd de roulement'!H82-'Besoins en fd de roulement'!H80)</f>
        <v>0</v>
      </c>
      <c r="D33" s="553"/>
      <c r="E33" s="576" t="str">
        <f>IF('Besoins en fd de roulement'!H82-'Besoins en fd de roulement'!H80&lt;0,'Besoins en fd de roulement'!H82-'Besoins en fd de roulement'!H80,"")</f>
        <v/>
      </c>
      <c r="F33" s="237"/>
      <c r="G33" s="237"/>
    </row>
    <row r="34" spans="2:12" s="109" customFormat="1" ht="15" customHeight="1">
      <c r="B34" s="111" t="s">
        <v>452</v>
      </c>
      <c r="C34" s="237"/>
      <c r="D34" s="553"/>
      <c r="E34" s="480"/>
      <c r="F34" s="110">
        <f>'Besoins en fd de roulement'!I79</f>
        <v>0</v>
      </c>
      <c r="G34" s="110">
        <f>'Besoins en fd de roulement'!J79</f>
        <v>0</v>
      </c>
    </row>
    <row r="35" spans="2:12" s="109" customFormat="1" ht="15" customHeight="1">
      <c r="B35" s="107" t="s">
        <v>175</v>
      </c>
      <c r="C35" s="565"/>
      <c r="D35" s="566"/>
      <c r="E35" s="480"/>
      <c r="F35" s="237"/>
      <c r="G35" s="237"/>
      <c r="I35" s="640" t="s">
        <v>343</v>
      </c>
      <c r="J35" s="640"/>
      <c r="K35" s="640"/>
      <c r="L35" s="640"/>
    </row>
    <row r="36" spans="2:12" s="109" customFormat="1" ht="15" customHeight="1">
      <c r="B36" s="111" t="s">
        <v>296</v>
      </c>
      <c r="C36" s="237"/>
      <c r="D36" s="553"/>
      <c r="E36" s="480"/>
      <c r="F36" s="110">
        <f>'Besoins en fd de roulement'!I81</f>
        <v>0</v>
      </c>
      <c r="G36" s="110">
        <f>'Besoins en fd de roulement'!J81</f>
        <v>0</v>
      </c>
      <c r="I36" s="641" t="s">
        <v>348</v>
      </c>
      <c r="J36" s="641"/>
      <c r="K36" s="641"/>
      <c r="L36" s="131" t="s">
        <v>277</v>
      </c>
    </row>
    <row r="37" spans="2:12" s="109" customFormat="1" ht="15" customHeight="1">
      <c r="B37" s="112" t="s">
        <v>295</v>
      </c>
      <c r="C37" s="565"/>
      <c r="D37" s="566"/>
      <c r="E37" s="480"/>
      <c r="F37" s="237"/>
      <c r="G37" s="237"/>
      <c r="I37" s="641" t="s">
        <v>347</v>
      </c>
      <c r="J37" s="641"/>
      <c r="K37" s="641"/>
      <c r="L37" s="131" t="s">
        <v>278</v>
      </c>
    </row>
    <row r="38" spans="2:12" s="109" customFormat="1" ht="20.100000000000001" customHeight="1">
      <c r="B38" s="113" t="s">
        <v>236</v>
      </c>
      <c r="C38" s="560">
        <f>SUM(C39:C40)</f>
        <v>0</v>
      </c>
      <c r="D38" s="556" t="str">
        <f t="shared" si="5"/>
        <v/>
      </c>
      <c r="E38" s="560">
        <f t="shared" ref="E38:G38" si="10">SUM(E39:E40)</f>
        <v>0</v>
      </c>
      <c r="F38" s="560">
        <f t="shared" si="10"/>
        <v>0</v>
      </c>
      <c r="G38" s="560">
        <f t="shared" si="10"/>
        <v>0</v>
      </c>
      <c r="I38" s="641" t="s">
        <v>346</v>
      </c>
      <c r="J38" s="641"/>
      <c r="K38" s="641"/>
      <c r="L38" s="131" t="s">
        <v>279</v>
      </c>
    </row>
    <row r="39" spans="2:12" s="109" customFormat="1" ht="15" customHeight="1">
      <c r="B39" s="107" t="s">
        <v>188</v>
      </c>
      <c r="C39" s="110">
        <f>(SUM(C4:C31)-C9-C11-C13-C19-C24-C10)*'Base de données IPA'!B13</f>
        <v>0</v>
      </c>
      <c r="D39" s="553"/>
      <c r="E39" s="110">
        <f t="shared" ref="E39:G39" si="11">(SUM(E4:E29)-E9-E11-E13-E19-E24)*0.2</f>
        <v>0</v>
      </c>
      <c r="F39" s="110">
        <f t="shared" si="11"/>
        <v>0</v>
      </c>
      <c r="G39" s="110">
        <f t="shared" si="11"/>
        <v>0</v>
      </c>
      <c r="I39" s="641" t="s">
        <v>345</v>
      </c>
      <c r="J39" s="641"/>
      <c r="K39" s="641"/>
      <c r="L39" s="131" t="s">
        <v>280</v>
      </c>
    </row>
    <row r="40" spans="2:12" s="109" customFormat="1" ht="15" customHeight="1">
      <c r="B40" s="107" t="s">
        <v>298</v>
      </c>
      <c r="C40" s="110">
        <f>C35*'Base de données IPA'!B13</f>
        <v>0</v>
      </c>
      <c r="E40" s="480"/>
      <c r="F40" s="237"/>
      <c r="G40" s="237"/>
      <c r="I40" s="641" t="s">
        <v>201</v>
      </c>
      <c r="J40" s="641"/>
      <c r="K40" s="641"/>
      <c r="L40" s="131" t="s">
        <v>278</v>
      </c>
    </row>
    <row r="41" spans="2:12" s="109" customFormat="1" ht="20.100000000000001" customHeight="1">
      <c r="B41" s="113" t="s">
        <v>297</v>
      </c>
      <c r="C41" s="561">
        <f>SUM(C42:C49)</f>
        <v>0</v>
      </c>
      <c r="D41" s="556"/>
      <c r="E41" s="561">
        <f>SUM(E42:E49)</f>
        <v>0</v>
      </c>
      <c r="F41" s="561">
        <f>SUM(F42:F49)</f>
        <v>0</v>
      </c>
      <c r="G41" s="561">
        <f>SUM(G42:G49)</f>
        <v>0</v>
      </c>
      <c r="I41" s="641" t="s">
        <v>344</v>
      </c>
      <c r="J41" s="641"/>
      <c r="K41" s="641"/>
      <c r="L41" s="131" t="s">
        <v>281</v>
      </c>
    </row>
    <row r="42" spans="2:12" s="109" customFormat="1" ht="15" customHeight="1">
      <c r="B42" s="107" t="s">
        <v>322</v>
      </c>
      <c r="C42" s="587"/>
      <c r="D42" s="553"/>
      <c r="E42" s="110">
        <f>-'IPA PH'!C21</f>
        <v>0</v>
      </c>
      <c r="F42" s="110">
        <f>-'IPA PH'!D34</f>
        <v>0</v>
      </c>
      <c r="G42" s="110">
        <f>-'IPA PH'!D47</f>
        <v>0</v>
      </c>
      <c r="I42" s="641" t="s">
        <v>283</v>
      </c>
      <c r="J42" s="641"/>
      <c r="K42" s="641"/>
      <c r="L42" s="131" t="s">
        <v>282</v>
      </c>
    </row>
    <row r="43" spans="2:12" s="109" customFormat="1" ht="15" customHeight="1">
      <c r="B43" s="107" t="str">
        <f>B60</f>
        <v>Prêt d'Honneur BPI (Créa/Reprise/Croissance)</v>
      </c>
      <c r="C43" s="587"/>
      <c r="D43" s="553"/>
      <c r="E43" s="110">
        <f>-'PH BPI'!C21</f>
        <v>0</v>
      </c>
      <c r="F43" s="110">
        <f>-'PH BPI'!C34</f>
        <v>0</v>
      </c>
      <c r="G43" s="110">
        <f>-'PH BPI'!C47</f>
        <v>0</v>
      </c>
      <c r="I43" s="132"/>
      <c r="J43" s="132"/>
      <c r="K43" s="132"/>
      <c r="L43" s="131"/>
    </row>
    <row r="44" spans="2:12" s="109" customFormat="1" ht="15" customHeight="1">
      <c r="B44" s="107" t="str">
        <f>B61</f>
        <v>Prêt d'Honneur Solidaire BPI</v>
      </c>
      <c r="C44" s="587"/>
      <c r="D44" s="553"/>
      <c r="E44" s="110">
        <f>-MPE!D21</f>
        <v>0</v>
      </c>
      <c r="F44" s="110">
        <f>-MPE!D34</f>
        <v>0</v>
      </c>
      <c r="G44" s="110">
        <f>-MPE!D47</f>
        <v>0</v>
      </c>
      <c r="I44" s="641" t="s">
        <v>284</v>
      </c>
      <c r="J44" s="641"/>
      <c r="K44" s="641"/>
      <c r="L44" s="131" t="s">
        <v>285</v>
      </c>
    </row>
    <row r="45" spans="2:12" s="109" customFormat="1" ht="15" customHeight="1">
      <c r="B45" s="107" t="str">
        <f>B62</f>
        <v>Crédit Vendeur</v>
      </c>
      <c r="C45" s="587"/>
      <c r="D45" s="553"/>
      <c r="E45" s="110">
        <f>M62*12</f>
        <v>0</v>
      </c>
      <c r="F45" s="110">
        <f>M62*12</f>
        <v>0</v>
      </c>
      <c r="G45" s="110">
        <f>C62-E45-F45</f>
        <v>0</v>
      </c>
      <c r="I45" s="132"/>
      <c r="J45" s="132"/>
      <c r="K45" s="132"/>
      <c r="L45" s="131"/>
    </row>
    <row r="46" spans="2:12" s="109" customFormat="1" ht="15" customHeight="1">
      <c r="B46" s="107" t="s">
        <v>35</v>
      </c>
      <c r="C46" s="587"/>
      <c r="D46" s="553"/>
      <c r="E46" s="110">
        <f>FINANCEMENT!F30</f>
        <v>0</v>
      </c>
      <c r="F46" s="110">
        <f>FINANCEMENT!F31</f>
        <v>0</v>
      </c>
      <c r="G46" s="110">
        <f>FINANCEMENT!F32</f>
        <v>0</v>
      </c>
      <c r="I46" s="641" t="s">
        <v>352</v>
      </c>
      <c r="J46" s="641"/>
      <c r="K46" s="641"/>
      <c r="L46" s="131" t="s">
        <v>286</v>
      </c>
    </row>
    <row r="47" spans="2:12" s="109" customFormat="1" ht="15" customHeight="1">
      <c r="B47" s="107" t="s">
        <v>238</v>
      </c>
      <c r="C47" s="587"/>
      <c r="D47" s="553"/>
      <c r="E47" s="110">
        <f>FINANCEMENT!AF30</f>
        <v>0</v>
      </c>
      <c r="F47" s="237"/>
      <c r="G47" s="237"/>
      <c r="I47" s="641" t="s">
        <v>353</v>
      </c>
      <c r="J47" s="641"/>
      <c r="K47" s="641"/>
      <c r="L47" s="131" t="s">
        <v>286</v>
      </c>
    </row>
    <row r="48" spans="2:12" s="109" customFormat="1" ht="15" customHeight="1">
      <c r="B48" s="107" t="str">
        <f>B66</f>
        <v>Prêt Créasol</v>
      </c>
      <c r="C48" s="587"/>
      <c r="D48" s="553"/>
      <c r="E48" s="110">
        <f>FINANCEMENT!S30</f>
        <v>0</v>
      </c>
      <c r="F48" s="110">
        <f>FINANCEMENT!S31</f>
        <v>0</v>
      </c>
      <c r="G48" s="110">
        <f>FINANCEMENT!S32</f>
        <v>0</v>
      </c>
      <c r="I48" s="133"/>
      <c r="J48" s="133"/>
      <c r="K48" s="133"/>
      <c r="L48" s="134"/>
    </row>
    <row r="49" spans="2:13" s="109" customFormat="1" ht="15" customHeight="1">
      <c r="B49" s="107" t="str">
        <f>B67</f>
        <v>Autre emprunt (précisez)</v>
      </c>
      <c r="C49" s="587"/>
      <c r="D49" s="553"/>
      <c r="E49" s="110">
        <f>FINANCEMENT!M30</f>
        <v>0</v>
      </c>
      <c r="F49" s="110">
        <f>FINANCEMENT!M31</f>
        <v>0</v>
      </c>
      <c r="G49" s="110">
        <f>FINANCEMENT!M32</f>
        <v>0</v>
      </c>
    </row>
    <row r="50" spans="2:13" s="109" customFormat="1" ht="20.100000000000001" customHeight="1">
      <c r="B50" s="558" t="s">
        <v>22</v>
      </c>
      <c r="C50" s="562">
        <f>C3+C19+C32+C38+C41</f>
        <v>0</v>
      </c>
      <c r="D50" s="556" t="str">
        <f t="shared" si="5"/>
        <v/>
      </c>
      <c r="E50" s="562">
        <f>E3+E19+E32+E38+E41</f>
        <v>0</v>
      </c>
      <c r="F50" s="562">
        <f>F3+F19+F32+F38+F41</f>
        <v>0</v>
      </c>
      <c r="G50" s="562">
        <f>G3+G19+G32+G38+G41</f>
        <v>0</v>
      </c>
    </row>
    <row r="51" spans="2:13" s="109" customFormat="1" ht="15" customHeight="1">
      <c r="B51" s="642"/>
      <c r="C51" s="642"/>
      <c r="D51" s="642"/>
      <c r="E51" s="642"/>
      <c r="F51" s="642"/>
      <c r="G51" s="642"/>
    </row>
    <row r="52" spans="2:13" s="109" customFormat="1" ht="15.6">
      <c r="B52" s="242" t="s">
        <v>18</v>
      </c>
      <c r="C52" s="242" t="str">
        <f>C2</f>
        <v>Démarrage</v>
      </c>
      <c r="D52" s="242"/>
      <c r="E52" s="242" t="str">
        <f t="shared" ref="E52:G52" si="12">E2</f>
        <v>FIN AN1</v>
      </c>
      <c r="F52" s="242" t="str">
        <f t="shared" si="12"/>
        <v>FIN AN2</v>
      </c>
      <c r="G52" s="242" t="str">
        <f t="shared" si="12"/>
        <v>FIN AN3</v>
      </c>
      <c r="M52" s="114"/>
    </row>
    <row r="53" spans="2:13" s="109" customFormat="1" ht="20.100000000000001" customHeight="1">
      <c r="B53" s="555" t="s">
        <v>23</v>
      </c>
      <c r="C53" s="563">
        <f>SUM(C54:C62)</f>
        <v>0</v>
      </c>
      <c r="D53" s="568" t="str">
        <f>IF(C71=0,"",C53/$C$71)</f>
        <v/>
      </c>
      <c r="E53" s="559">
        <f t="shared" ref="E53:G53" si="13">SUM(E54:E62)</f>
        <v>0</v>
      </c>
      <c r="F53" s="559">
        <f t="shared" si="13"/>
        <v>0</v>
      </c>
      <c r="G53" s="559">
        <f t="shared" si="13"/>
        <v>0</v>
      </c>
    </row>
    <row r="54" spans="2:13" s="109" customFormat="1" ht="15" customHeight="1">
      <c r="B54" s="107" t="s">
        <v>253</v>
      </c>
      <c r="C54" s="565"/>
      <c r="D54" s="567"/>
      <c r="E54" s="305"/>
      <c r="F54" s="162"/>
      <c r="G54" s="162"/>
    </row>
    <row r="55" spans="2:13" s="109" customFormat="1" ht="15" customHeight="1">
      <c r="B55" s="107" t="s">
        <v>254</v>
      </c>
      <c r="C55" s="565"/>
      <c r="D55" s="567"/>
      <c r="E55" s="305"/>
      <c r="F55" s="162"/>
      <c r="G55" s="162"/>
      <c r="M55" s="115"/>
    </row>
    <row r="56" spans="2:13" s="109" customFormat="1" ht="15" customHeight="1">
      <c r="B56" s="107" t="s">
        <v>257</v>
      </c>
      <c r="C56" s="565"/>
      <c r="D56" s="567"/>
      <c r="E56" s="305"/>
      <c r="F56" s="162"/>
      <c r="G56" s="162"/>
      <c r="M56" s="115"/>
    </row>
    <row r="57" spans="2:13" s="109" customFormat="1" ht="15" customHeight="1">
      <c r="B57" s="107" t="s">
        <v>255</v>
      </c>
      <c r="C57" s="565"/>
      <c r="D57" s="567"/>
      <c r="E57" s="305"/>
      <c r="F57" s="162"/>
      <c r="G57" s="162"/>
    </row>
    <row r="58" spans="2:13" s="109" customFormat="1" ht="15" customHeight="1">
      <c r="B58" s="107" t="s">
        <v>256</v>
      </c>
      <c r="C58" s="565"/>
      <c r="D58" s="567"/>
      <c r="E58" s="305"/>
      <c r="F58" s="162"/>
      <c r="G58" s="162"/>
      <c r="I58" s="130" t="s">
        <v>333</v>
      </c>
      <c r="J58" s="130" t="s">
        <v>293</v>
      </c>
      <c r="K58" s="130" t="s">
        <v>334</v>
      </c>
      <c r="L58" s="130" t="s">
        <v>510</v>
      </c>
      <c r="M58" s="130" t="s">
        <v>50</v>
      </c>
    </row>
    <row r="59" spans="2:13" s="109" customFormat="1" ht="15" customHeight="1">
      <c r="B59" s="107" t="s">
        <v>320</v>
      </c>
      <c r="C59" s="565"/>
      <c r="D59" s="567"/>
      <c r="E59" s="305"/>
      <c r="F59" s="162"/>
      <c r="G59" s="162"/>
      <c r="I59" s="116" t="str">
        <f>B59</f>
        <v>Prêt d'honneur IPA</v>
      </c>
      <c r="J59" s="117">
        <v>36</v>
      </c>
      <c r="K59" s="118">
        <v>0</v>
      </c>
      <c r="L59" s="131"/>
      <c r="M59" s="119">
        <f>'IPA PH'!E5</f>
        <v>0</v>
      </c>
    </row>
    <row r="60" spans="2:13" s="109" customFormat="1" ht="15" customHeight="1">
      <c r="B60" s="107" t="s">
        <v>413</v>
      </c>
      <c r="C60" s="565"/>
      <c r="D60" s="567"/>
      <c r="E60" s="305"/>
      <c r="F60" s="162"/>
      <c r="G60" s="162"/>
      <c r="I60" s="116" t="str">
        <f>B60</f>
        <v>Prêt d'Honneur BPI (Créa/Reprise/Croissance)</v>
      </c>
      <c r="J60" s="117">
        <v>36</v>
      </c>
      <c r="K60" s="118">
        <f>K59</f>
        <v>0</v>
      </c>
      <c r="L60" s="131"/>
      <c r="M60" s="119">
        <f>'PH BPI'!E5</f>
        <v>0</v>
      </c>
    </row>
    <row r="61" spans="2:13" s="109" customFormat="1" ht="15" customHeight="1">
      <c r="B61" s="107" t="s">
        <v>444</v>
      </c>
      <c r="C61" s="565"/>
      <c r="D61" s="567"/>
      <c r="E61" s="305"/>
      <c r="F61" s="162"/>
      <c r="G61" s="162"/>
      <c r="I61" s="116" t="str">
        <f>B61</f>
        <v>Prêt d'Honneur Solidaire BPI</v>
      </c>
      <c r="J61" s="117">
        <v>36</v>
      </c>
      <c r="K61" s="118">
        <v>0</v>
      </c>
      <c r="L61" s="430"/>
      <c r="M61" s="119">
        <f>MPE!E5</f>
        <v>0</v>
      </c>
    </row>
    <row r="62" spans="2:13" s="109" customFormat="1" ht="15" customHeight="1">
      <c r="B62" s="107" t="s">
        <v>331</v>
      </c>
      <c r="C62" s="565"/>
      <c r="D62" s="567"/>
      <c r="E62" s="305"/>
      <c r="F62" s="162"/>
      <c r="G62" s="162"/>
      <c r="I62" s="268" t="str">
        <f>B62</f>
        <v>Crédit Vendeur</v>
      </c>
      <c r="J62" s="117">
        <v>24</v>
      </c>
      <c r="K62" s="118">
        <v>0</v>
      </c>
      <c r="L62" s="430"/>
      <c r="M62" s="119">
        <f>C62/J62</f>
        <v>0</v>
      </c>
    </row>
    <row r="63" spans="2:13" s="109" customFormat="1" ht="20.100000000000001" customHeight="1">
      <c r="B63" s="555" t="s">
        <v>239</v>
      </c>
      <c r="C63" s="564">
        <f>SUM(C64:C70)</f>
        <v>0</v>
      </c>
      <c r="D63" s="568" t="str">
        <f>IF(C63=0,"",C63/$C$71)</f>
        <v/>
      </c>
      <c r="E63" s="564">
        <f t="shared" ref="E63:G63" si="14">SUM(E64:E70)</f>
        <v>0</v>
      </c>
      <c r="F63" s="564">
        <f t="shared" si="14"/>
        <v>0</v>
      </c>
      <c r="G63" s="564">
        <f t="shared" si="14"/>
        <v>0</v>
      </c>
      <c r="I63" s="120"/>
      <c r="J63" s="121"/>
      <c r="K63" s="121"/>
      <c r="L63" s="121"/>
      <c r="M63" s="122"/>
    </row>
    <row r="64" spans="2:13" s="109" customFormat="1" ht="15" customHeight="1">
      <c r="B64" s="123" t="s">
        <v>180</v>
      </c>
      <c r="C64" s="565"/>
      <c r="D64" s="567"/>
      <c r="E64" s="305"/>
      <c r="F64" s="162"/>
      <c r="G64" s="162"/>
      <c r="I64" s="116" t="str">
        <f>B64</f>
        <v xml:space="preserve">Emprunt bancaire </v>
      </c>
      <c r="J64" s="117">
        <v>60</v>
      </c>
      <c r="K64" s="124">
        <v>0.05</v>
      </c>
      <c r="L64" s="430"/>
      <c r="M64" s="119">
        <f>FINANCEMENT!E26</f>
        <v>0</v>
      </c>
    </row>
    <row r="65" spans="2:13" s="109" customFormat="1" ht="15" customHeight="1">
      <c r="B65" s="123" t="s">
        <v>238</v>
      </c>
      <c r="C65" s="565"/>
      <c r="D65" s="567"/>
      <c r="E65" s="305"/>
      <c r="F65" s="162"/>
      <c r="G65" s="162"/>
      <c r="I65" s="116" t="str">
        <f>B65</f>
        <v>Prêt relais de TVA</v>
      </c>
      <c r="J65" s="117"/>
      <c r="K65" s="124"/>
      <c r="L65" s="430"/>
      <c r="M65" s="119">
        <f>C65</f>
        <v>0</v>
      </c>
    </row>
    <row r="66" spans="2:13" s="109" customFormat="1" ht="15" customHeight="1">
      <c r="B66" s="123" t="s">
        <v>339</v>
      </c>
      <c r="C66" s="565"/>
      <c r="D66" s="567"/>
      <c r="E66" s="305"/>
      <c r="F66" s="162"/>
      <c r="G66" s="162"/>
      <c r="I66" s="116" t="str">
        <f>B66</f>
        <v>Prêt Créasol</v>
      </c>
      <c r="J66" s="117">
        <v>36</v>
      </c>
      <c r="K66" s="124">
        <v>5.8999999999999997E-2</v>
      </c>
      <c r="L66" s="430"/>
      <c r="M66" s="119">
        <f>Créasol!E5</f>
        <v>0</v>
      </c>
    </row>
    <row r="67" spans="2:13" s="109" customFormat="1" ht="15" customHeight="1">
      <c r="B67" s="123" t="s">
        <v>252</v>
      </c>
      <c r="C67" s="565"/>
      <c r="D67" s="567"/>
      <c r="E67" s="305"/>
      <c r="F67" s="162"/>
      <c r="G67" s="162"/>
      <c r="I67" s="116" t="str">
        <f>B67</f>
        <v>Autre emprunt (précisez)</v>
      </c>
      <c r="J67" s="117">
        <v>36</v>
      </c>
      <c r="K67" s="124">
        <v>0.02</v>
      </c>
      <c r="L67" s="430"/>
      <c r="M67" s="119">
        <f>'Autre emprunt'!E5</f>
        <v>0</v>
      </c>
    </row>
    <row r="68" spans="2:13" s="109" customFormat="1" ht="15" customHeight="1">
      <c r="B68" s="107" t="s">
        <v>349</v>
      </c>
      <c r="C68" s="565"/>
      <c r="D68" s="567"/>
      <c r="E68" s="305"/>
      <c r="F68" s="162"/>
      <c r="G68" s="162"/>
    </row>
    <row r="69" spans="2:13" s="109" customFormat="1" ht="15" customHeight="1">
      <c r="B69" s="125" t="s">
        <v>218</v>
      </c>
      <c r="C69" s="203"/>
      <c r="D69" s="567"/>
      <c r="E69" s="126">
        <f>E39+C39+C40</f>
        <v>0</v>
      </c>
      <c r="F69" s="126">
        <f>F39</f>
        <v>0</v>
      </c>
      <c r="G69" s="126">
        <f>G39</f>
        <v>0</v>
      </c>
    </row>
    <row r="70" spans="2:13" s="109" customFormat="1" ht="15" customHeight="1">
      <c r="B70" s="125" t="s">
        <v>183</v>
      </c>
      <c r="C70" s="203"/>
      <c r="D70" s="567"/>
      <c r="E70" s="126">
        <f>'Compte de résultat'!F85</f>
        <v>0</v>
      </c>
      <c r="F70" s="126">
        <f>'Compte de résultat'!H85</f>
        <v>0</v>
      </c>
      <c r="G70" s="126">
        <f>'Compte de résultat'!J85</f>
        <v>0</v>
      </c>
    </row>
    <row r="71" spans="2:13" s="109" customFormat="1" ht="20.100000000000001" customHeight="1">
      <c r="B71" s="558" t="s">
        <v>24</v>
      </c>
      <c r="C71" s="562">
        <f>+C53+C63</f>
        <v>0</v>
      </c>
      <c r="D71" s="568" t="str">
        <f>IF(C71=0,"",C71/$C$71)</f>
        <v/>
      </c>
      <c r="E71" s="562">
        <f>+E53+E63</f>
        <v>0</v>
      </c>
      <c r="F71" s="562">
        <f t="shared" ref="F71:G71" si="15">+F53+F63</f>
        <v>0</v>
      </c>
      <c r="G71" s="562">
        <f t="shared" si="15"/>
        <v>0</v>
      </c>
    </row>
    <row r="72" spans="2:13" s="109" customFormat="1" ht="12.6" customHeight="1">
      <c r="B72" s="637"/>
      <c r="C72" s="638"/>
      <c r="D72" s="638"/>
      <c r="E72" s="638"/>
      <c r="F72" s="638"/>
      <c r="G72" s="639"/>
    </row>
    <row r="73" spans="2:13" s="109" customFormat="1" ht="59.4" customHeight="1">
      <c r="B73" s="298" t="s">
        <v>454</v>
      </c>
      <c r="C73" s="191">
        <f>C71-C50</f>
        <v>0</v>
      </c>
      <c r="D73" s="191"/>
      <c r="E73" s="191">
        <f>E71-E50</f>
        <v>0</v>
      </c>
      <c r="F73" s="191">
        <f>F71-F50</f>
        <v>0</v>
      </c>
      <c r="G73" s="191">
        <f>G71-G50</f>
        <v>0</v>
      </c>
    </row>
    <row r="74" spans="2:13" s="109" customFormat="1" ht="27.75" customHeight="1">
      <c r="B74" s="296" t="s">
        <v>158</v>
      </c>
      <c r="C74" s="237"/>
      <c r="D74" s="237"/>
      <c r="E74" s="127">
        <f>C73+E73</f>
        <v>0</v>
      </c>
      <c r="F74" s="127">
        <f>E74+F73</f>
        <v>0</v>
      </c>
      <c r="G74" s="127">
        <f>F74+G73</f>
        <v>0</v>
      </c>
    </row>
    <row r="75" spans="2:13">
      <c r="I75" s="109"/>
      <c r="J75" s="109"/>
      <c r="K75" s="109"/>
      <c r="L75" s="109"/>
    </row>
  </sheetData>
  <customSheetViews>
    <customSheetView guid="{54D98F1E-53D0-4851-8E21-D6B23A970F0C}" scale="75" fitToPage="1" hiddenColumns="1">
      <selection activeCell="A26" sqref="A26"/>
      <pageMargins left="0.23622047244094491" right="0.23622047244094491" top="0.45" bottom="0.15748031496062992" header="0.15748031496062992" footer="0.15748031496062992"/>
      <printOptions horizontalCentered="1"/>
      <pageSetup paperSize="9" scale="94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5" fitToPage="1" hiddenColumns="1" showRuler="0">
      <selection activeCell="H28" sqref="H28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5" showPageBreaks="1" fitToPage="1" printArea="1" hiddenColumns="1">
      <selection activeCell="H10" sqref="H10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17">
    <mergeCell ref="B1:G1"/>
    <mergeCell ref="I1:L1"/>
    <mergeCell ref="I39:K39"/>
    <mergeCell ref="I38:K38"/>
    <mergeCell ref="J3:L3"/>
    <mergeCell ref="J19:L19"/>
    <mergeCell ref="B72:G72"/>
    <mergeCell ref="I35:L35"/>
    <mergeCell ref="I37:K37"/>
    <mergeCell ref="I36:K36"/>
    <mergeCell ref="I47:K47"/>
    <mergeCell ref="I46:K46"/>
    <mergeCell ref="I44:K44"/>
    <mergeCell ref="I40:K40"/>
    <mergeCell ref="B51:G51"/>
    <mergeCell ref="I42:K42"/>
    <mergeCell ref="I41:K41"/>
  </mergeCells>
  <phoneticPr fontId="7" type="noConversion"/>
  <conditionalFormatting sqref="I4:I31">
    <cfRule type="containsBlanks" dxfId="124" priority="5" stopIfTrue="1">
      <formula>LEN(TRIM(I4))=0</formula>
    </cfRule>
  </conditionalFormatting>
  <conditionalFormatting sqref="J59:K61 J62:L62">
    <cfRule type="containsBlanks" dxfId="123" priority="2" stopIfTrue="1">
      <formula>LEN(TRIM(J59))=0</formula>
    </cfRule>
  </conditionalFormatting>
  <conditionalFormatting sqref="J64:L67">
    <cfRule type="containsBlanks" dxfId="122" priority="4" stopIfTrue="1">
      <formula>LEN(TRIM(J64))=0</formula>
    </cfRule>
  </conditionalFormatting>
  <conditionalFormatting sqref="L61">
    <cfRule type="containsBlanks" dxfId="121" priority="1" stopIfTrue="1">
      <formula>LEN(TRIM(L61))=0</formula>
    </cfRule>
  </conditionalFormatting>
  <dataValidations count="1">
    <dataValidation type="list" allowBlank="1" showInputMessage="1" showErrorMessage="1" sqref="I29 I4:I7 I23 I10:I17" xr:uid="{00000000-0002-0000-0100-000000000000}">
      <formula1>"0,1,2,3,4,5,6,7,8,9,10"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28DD-CF31-4849-8FB0-86C1ADEAAE8A}">
  <dimension ref="A1:BQ712"/>
  <sheetViews>
    <sheetView showGridLines="0" topLeftCell="A18" zoomScaleNormal="100" workbookViewId="0">
      <selection activeCell="S30" sqref="S30"/>
    </sheetView>
  </sheetViews>
  <sheetFormatPr baseColWidth="10" defaultColWidth="0" defaultRowHeight="13.2"/>
  <cols>
    <col min="1" max="1" width="40" style="370" bestFit="1" customWidth="1"/>
    <col min="2" max="2" width="13.88671875" style="370" customWidth="1"/>
    <col min="3" max="3" width="13.88671875" style="370" hidden="1" customWidth="1"/>
    <col min="4" max="4" width="8.88671875" style="370" hidden="1" customWidth="1"/>
    <col min="5" max="5" width="10.44140625" style="370" customWidth="1"/>
    <col min="6" max="12" width="8.88671875" style="370" customWidth="1"/>
    <col min="13" max="13" width="9.5546875" style="370" customWidth="1"/>
    <col min="14" max="14" width="4" style="370" customWidth="1"/>
    <col min="15" max="17" width="11.44140625" style="370" customWidth="1"/>
    <col min="18" max="19" width="9.5546875" style="370" customWidth="1"/>
    <col min="20" max="20" width="4" style="370" customWidth="1"/>
    <col min="21" max="23" width="11.44140625" style="370" customWidth="1"/>
    <col min="24" max="25" width="9.5546875" style="370" customWidth="1"/>
    <col min="26" max="26" width="4" style="370" customWidth="1"/>
    <col min="27" max="32" width="11.44140625" style="370" customWidth="1"/>
    <col min="33" max="35" width="11.44140625" style="433" customWidth="1"/>
    <col min="36" max="36" width="3" style="433" customWidth="1"/>
    <col min="37" max="37" width="11.44140625" style="433" customWidth="1"/>
    <col min="38" max="38" width="0" style="433" hidden="1" customWidth="1"/>
    <col min="39" max="40" width="9.5546875" style="433" customWidth="1"/>
    <col min="41" max="43" width="0" style="433" hidden="1" customWidth="1"/>
    <col min="44" max="45" width="9.5546875" style="433" customWidth="1"/>
    <col min="46" max="48" width="0" style="433" hidden="1" customWidth="1"/>
    <col min="49" max="50" width="9.5546875" style="433" customWidth="1"/>
    <col min="51" max="52" width="0" style="433" hidden="1" customWidth="1"/>
    <col min="53" max="53" width="3.88671875" style="433" customWidth="1"/>
    <col min="54" max="54" width="11.44140625" style="433" customWidth="1"/>
    <col min="55" max="55" width="0" style="433" hidden="1" customWidth="1"/>
    <col min="56" max="57" width="9.5546875" style="433" customWidth="1"/>
    <col min="58" max="60" width="0" style="433" hidden="1" customWidth="1"/>
    <col min="61" max="62" width="9.5546875" style="433" customWidth="1"/>
    <col min="63" max="63" width="0" style="433" hidden="1" customWidth="1"/>
    <col min="64" max="64" width="11.44140625" style="433" hidden="1" customWidth="1"/>
    <col min="65" max="65" width="0" style="433" hidden="1" customWidth="1"/>
    <col min="66" max="67" width="9.5546875" style="433" customWidth="1"/>
    <col min="68" max="69" width="0" style="433" hidden="1" customWidth="1"/>
    <col min="70" max="70" width="11.44140625" style="433" customWidth="1"/>
    <col min="71" max="16384" width="0" style="433" hidden="1"/>
  </cols>
  <sheetData>
    <row r="1" spans="1:67" ht="17.399999999999999" hidden="1">
      <c r="A1" s="369" t="s">
        <v>472</v>
      </c>
    </row>
    <row r="2" spans="1:67" ht="17.399999999999999" hidden="1">
      <c r="A2" s="371"/>
    </row>
    <row r="3" spans="1:67" ht="15.6" hidden="1">
      <c r="B3" s="652" t="s">
        <v>473</v>
      </c>
      <c r="C3" s="653"/>
      <c r="E3" s="654" t="s">
        <v>414</v>
      </c>
    </row>
    <row r="4" spans="1:67" ht="15.6" hidden="1">
      <c r="A4" s="372" t="s">
        <v>474</v>
      </c>
      <c r="B4" s="373" t="s">
        <v>475</v>
      </c>
      <c r="C4" s="373" t="s">
        <v>476</v>
      </c>
      <c r="E4" s="654"/>
    </row>
    <row r="5" spans="1:67" ht="21.75" hidden="1" customHeight="1">
      <c r="A5" s="374" t="s">
        <v>477</v>
      </c>
      <c r="B5" s="375">
        <v>0</v>
      </c>
      <c r="C5" s="375">
        <v>0</v>
      </c>
      <c r="E5" s="376"/>
    </row>
    <row r="6" spans="1:67" ht="21.75" hidden="1" customHeight="1">
      <c r="A6" s="374" t="s">
        <v>478</v>
      </c>
      <c r="B6" s="375">
        <v>0</v>
      </c>
      <c r="C6" s="375">
        <v>0</v>
      </c>
      <c r="E6" s="376"/>
    </row>
    <row r="7" spans="1:67" ht="21.75" hidden="1" customHeight="1">
      <c r="A7" s="374" t="s">
        <v>479</v>
      </c>
      <c r="B7" s="376"/>
      <c r="C7" s="376"/>
      <c r="E7" s="375">
        <v>0</v>
      </c>
      <c r="L7" s="377" t="s">
        <v>480</v>
      </c>
      <c r="M7" s="378"/>
      <c r="R7" s="379">
        <v>0</v>
      </c>
      <c r="X7" s="379">
        <v>0</v>
      </c>
      <c r="AE7" s="380" t="str">
        <f>IF(E7&lt;=E18+L18+R18,"","Attention, le prêt MPE (ancien NACRE) doit être inférieur ou égale aux prêts bancaires")</f>
        <v/>
      </c>
    </row>
    <row r="8" spans="1:67" ht="21.75" hidden="1" customHeight="1">
      <c r="A8" s="374" t="s">
        <v>481</v>
      </c>
      <c r="B8" s="376"/>
      <c r="C8" s="376"/>
      <c r="E8" s="375">
        <v>0</v>
      </c>
      <c r="L8" s="377" t="s">
        <v>482</v>
      </c>
      <c r="M8" s="378"/>
      <c r="R8" s="379">
        <v>0</v>
      </c>
      <c r="X8" s="379">
        <v>0</v>
      </c>
      <c r="AE8" s="381"/>
    </row>
    <row r="9" spans="1:67" ht="21" hidden="1" customHeight="1">
      <c r="A9" s="382" t="s">
        <v>483</v>
      </c>
      <c r="B9" s="383">
        <f>SUM(B5:B8)</f>
        <v>0</v>
      </c>
      <c r="C9" s="383">
        <f>SUM(C5:C8)</f>
        <v>0</v>
      </c>
      <c r="E9" s="383">
        <f>SUM(E5:E8)</f>
        <v>0</v>
      </c>
      <c r="AE9" s="384" t="str">
        <f>IF(E7&gt;4000,"Attention le prêt MPE est plafonné à 4 000 €","")</f>
        <v/>
      </c>
    </row>
    <row r="10" spans="1:67" hidden="1">
      <c r="AE10" s="384" t="str">
        <f>IF(NACCRE&gt;60,"Le prêt MPE ne peut excéder la durée de 60 mois et celle du prêt bancaire","")</f>
        <v/>
      </c>
    </row>
    <row r="11" spans="1:67" ht="21" hidden="1" customHeight="1">
      <c r="A11" s="372" t="s">
        <v>484</v>
      </c>
      <c r="B11" s="373" t="s">
        <v>485</v>
      </c>
    </row>
    <row r="12" spans="1:67" ht="21" hidden="1" customHeight="1">
      <c r="A12" s="374" t="s">
        <v>486</v>
      </c>
      <c r="B12" s="375">
        <v>0</v>
      </c>
      <c r="E12" s="380"/>
    </row>
    <row r="13" spans="1:67" ht="21" hidden="1" customHeight="1">
      <c r="A13" s="374" t="s">
        <v>487</v>
      </c>
      <c r="B13" s="375">
        <v>0</v>
      </c>
      <c r="E13" s="380"/>
    </row>
    <row r="14" spans="1:67" ht="21" hidden="1" customHeight="1">
      <c r="B14" s="383">
        <f>SUM(B12:B13)</f>
        <v>0</v>
      </c>
    </row>
    <row r="15" spans="1:67" ht="17.399999999999999" customHeight="1">
      <c r="E15" s="655" t="s">
        <v>488</v>
      </c>
      <c r="F15" s="655"/>
      <c r="G15" s="655"/>
      <c r="H15" s="655"/>
      <c r="I15" s="655"/>
      <c r="J15" s="655"/>
      <c r="K15" s="655"/>
      <c r="L15" s="655"/>
      <c r="M15" s="655"/>
      <c r="N15" s="655"/>
      <c r="O15" s="655"/>
      <c r="P15" s="655"/>
      <c r="Q15" s="655"/>
      <c r="R15" s="655"/>
      <c r="S15" s="655"/>
      <c r="AM15" s="649" t="s">
        <v>489</v>
      </c>
      <c r="AN15" s="649"/>
      <c r="AO15" s="649"/>
      <c r="AP15" s="649"/>
      <c r="AQ15" s="649"/>
      <c r="AR15" s="649"/>
      <c r="AS15" s="649"/>
      <c r="AT15" s="649"/>
      <c r="AU15" s="649"/>
      <c r="AV15" s="649"/>
      <c r="AW15" s="649"/>
      <c r="AX15" s="649"/>
      <c r="BD15" s="649" t="s">
        <v>490</v>
      </c>
      <c r="BE15" s="649"/>
      <c r="BF15" s="649"/>
      <c r="BG15" s="649"/>
      <c r="BH15" s="649"/>
      <c r="BI15" s="649"/>
      <c r="BJ15" s="649"/>
      <c r="BK15" s="649"/>
      <c r="BL15" s="649"/>
      <c r="BM15" s="649"/>
      <c r="BN15" s="649"/>
      <c r="BO15" s="649"/>
    </row>
    <row r="16" spans="1:67" ht="13.8" thickBot="1"/>
    <row r="17" spans="1:69" s="435" customFormat="1" ht="39.75" customHeight="1" thickBot="1">
      <c r="A17" s="385"/>
      <c r="B17" s="385"/>
      <c r="C17" s="386"/>
      <c r="D17" s="386"/>
      <c r="E17" s="457" t="str">
        <f>'Plan financement'!B64</f>
        <v xml:space="preserve">Emprunt bancaire </v>
      </c>
      <c r="F17" s="388"/>
      <c r="G17" s="389"/>
      <c r="H17" s="389"/>
      <c r="I17" s="389"/>
      <c r="J17" s="389"/>
      <c r="K17" s="389"/>
      <c r="L17" s="650" t="str">
        <f>'Plan financement'!B67</f>
        <v>Autre emprunt (précisez)</v>
      </c>
      <c r="M17" s="651"/>
      <c r="N17" s="389"/>
      <c r="O17" s="389"/>
      <c r="P17" s="389"/>
      <c r="Q17" s="389"/>
      <c r="R17" s="387" t="str">
        <f>'Plan financement'!B66</f>
        <v>Prêt Créasol</v>
      </c>
      <c r="S17" s="388"/>
      <c r="T17" s="389"/>
      <c r="U17" s="389"/>
      <c r="V17" s="389"/>
      <c r="W17" s="389"/>
      <c r="X17" s="387" t="s">
        <v>533</v>
      </c>
      <c r="Y17" s="388"/>
      <c r="Z17" s="389"/>
      <c r="AA17" s="389"/>
      <c r="AB17" s="389"/>
      <c r="AC17" s="389"/>
      <c r="AD17" s="389"/>
      <c r="AE17" s="390" t="s">
        <v>494</v>
      </c>
      <c r="AF17" s="388"/>
      <c r="AG17" s="434"/>
      <c r="AH17" s="434"/>
      <c r="AI17" s="434"/>
      <c r="AK17" s="436"/>
      <c r="AL17" s="436"/>
      <c r="AM17" s="436" t="s">
        <v>491</v>
      </c>
      <c r="AN17" s="436"/>
      <c r="AO17" s="434"/>
      <c r="AP17" s="434"/>
      <c r="AQ17" s="434"/>
      <c r="AR17" s="436" t="s">
        <v>492</v>
      </c>
      <c r="AS17" s="436"/>
      <c r="AT17" s="434"/>
      <c r="AU17" s="434"/>
      <c r="AV17" s="434"/>
      <c r="AW17" s="436" t="s">
        <v>493</v>
      </c>
      <c r="AX17" s="436"/>
      <c r="AY17" s="434"/>
      <c r="AZ17" s="434"/>
      <c r="BB17" s="436"/>
      <c r="BC17" s="436"/>
      <c r="BD17" s="436" t="s">
        <v>491</v>
      </c>
      <c r="BE17" s="436"/>
      <c r="BF17" s="434"/>
      <c r="BG17" s="434"/>
      <c r="BH17" s="434"/>
      <c r="BI17" s="436" t="s">
        <v>492</v>
      </c>
      <c r="BJ17" s="436"/>
      <c r="BK17" s="434"/>
      <c r="BL17" s="434"/>
      <c r="BM17" s="434"/>
      <c r="BN17" s="436" t="s">
        <v>493</v>
      </c>
      <c r="BO17" s="436"/>
      <c r="BP17" s="434"/>
      <c r="BQ17" s="434"/>
    </row>
    <row r="18" spans="1:69" s="438" customFormat="1" ht="24.9" customHeight="1">
      <c r="A18" s="391" t="s">
        <v>495</v>
      </c>
      <c r="B18" s="392"/>
      <c r="C18" s="393"/>
      <c r="D18" s="393"/>
      <c r="E18" s="394">
        <f>'Plan financement'!C64</f>
        <v>0</v>
      </c>
      <c r="F18" s="395"/>
      <c r="G18" s="396"/>
      <c r="H18" s="396"/>
      <c r="I18" s="396"/>
      <c r="J18" s="396"/>
      <c r="K18" s="396"/>
      <c r="L18" s="394">
        <f>'Plan financement'!C67</f>
        <v>0</v>
      </c>
      <c r="M18" s="395"/>
      <c r="N18" s="396"/>
      <c r="O18" s="396"/>
      <c r="P18" s="396"/>
      <c r="Q18" s="396"/>
      <c r="R18" s="394">
        <f>'Plan financement'!C66</f>
        <v>0</v>
      </c>
      <c r="S18" s="395"/>
      <c r="T18" s="396"/>
      <c r="U18" s="396"/>
      <c r="V18" s="396"/>
      <c r="W18" s="396"/>
      <c r="X18" s="394">
        <f>'Plan financement'!C61</f>
        <v>0</v>
      </c>
      <c r="Y18" s="395"/>
      <c r="Z18" s="396"/>
      <c r="AA18" s="396"/>
      <c r="AB18" s="396"/>
      <c r="AC18" s="396"/>
      <c r="AD18" s="396"/>
      <c r="AE18" s="429">
        <f>'Plan financement'!C65</f>
        <v>0</v>
      </c>
      <c r="AF18" s="411"/>
      <c r="AG18" s="437"/>
      <c r="AH18" s="437"/>
      <c r="AI18" s="437"/>
      <c r="AK18" s="439"/>
      <c r="AL18" s="439"/>
      <c r="AM18" s="440">
        <v>0</v>
      </c>
      <c r="AN18" s="441"/>
      <c r="AO18" s="437"/>
      <c r="AP18" s="437"/>
      <c r="AQ18" s="437"/>
      <c r="AR18" s="440">
        <v>0</v>
      </c>
      <c r="AS18" s="441"/>
      <c r="AT18" s="437"/>
      <c r="AU18" s="437"/>
      <c r="AV18" s="437"/>
      <c r="AW18" s="440">
        <v>0</v>
      </c>
      <c r="AX18" s="441"/>
      <c r="AY18" s="437"/>
      <c r="AZ18" s="437"/>
      <c r="BB18" s="439"/>
      <c r="BC18" s="439"/>
      <c r="BD18" s="440">
        <v>0</v>
      </c>
      <c r="BE18" s="441"/>
      <c r="BF18" s="437"/>
      <c r="BG18" s="437"/>
      <c r="BH18" s="437"/>
      <c r="BI18" s="440">
        <v>0</v>
      </c>
      <c r="BJ18" s="441"/>
      <c r="BK18" s="437"/>
      <c r="BL18" s="437"/>
      <c r="BM18" s="437"/>
      <c r="BN18" s="440">
        <v>0</v>
      </c>
      <c r="BO18" s="441"/>
      <c r="BP18" s="437"/>
      <c r="BQ18" s="437"/>
    </row>
    <row r="19" spans="1:69" s="443" customFormat="1" ht="24.9" customHeight="1">
      <c r="A19" s="397" t="s">
        <v>496</v>
      </c>
      <c r="B19" s="398"/>
      <c r="C19" s="399"/>
      <c r="D19" s="399"/>
      <c r="E19" s="400">
        <f>'Plan financement'!K64*100</f>
        <v>5</v>
      </c>
      <c r="F19" s="401"/>
      <c r="G19" s="402"/>
      <c r="H19" s="402"/>
      <c r="I19" s="402"/>
      <c r="J19" s="402"/>
      <c r="K19" s="402"/>
      <c r="L19" s="400">
        <f>'Plan financement'!K67*100</f>
        <v>2</v>
      </c>
      <c r="M19" s="401"/>
      <c r="N19" s="402"/>
      <c r="O19" s="402"/>
      <c r="P19" s="402"/>
      <c r="Q19" s="402"/>
      <c r="R19" s="400">
        <f>'Plan financement'!K66*100</f>
        <v>5.8999999999999995</v>
      </c>
      <c r="S19" s="401"/>
      <c r="T19" s="402"/>
      <c r="U19" s="402"/>
      <c r="V19" s="402"/>
      <c r="W19" s="402"/>
      <c r="X19" s="400">
        <f>'Plan financement'!Q66*100</f>
        <v>0</v>
      </c>
      <c r="Y19" s="401"/>
      <c r="Z19" s="402"/>
      <c r="AA19" s="402"/>
      <c r="AB19" s="402"/>
      <c r="AC19" s="402"/>
      <c r="AD19" s="402"/>
      <c r="AE19" s="400">
        <f>'Plan financement'!K65*100</f>
        <v>0</v>
      </c>
      <c r="AF19" s="401"/>
      <c r="AG19" s="442"/>
      <c r="AH19" s="442"/>
      <c r="AI19" s="442"/>
      <c r="AK19" s="444"/>
      <c r="AL19" s="444"/>
      <c r="AM19" s="445">
        <v>0</v>
      </c>
      <c r="AN19" s="446"/>
      <c r="AO19" s="442"/>
      <c r="AP19" s="442"/>
      <c r="AQ19" s="442"/>
      <c r="AR19" s="445">
        <v>0</v>
      </c>
      <c r="AS19" s="446"/>
      <c r="AT19" s="442"/>
      <c r="AU19" s="442"/>
      <c r="AV19" s="442"/>
      <c r="AW19" s="445">
        <v>0</v>
      </c>
      <c r="AX19" s="446"/>
      <c r="AY19" s="442"/>
      <c r="AZ19" s="442"/>
      <c r="BB19" s="444"/>
      <c r="BC19" s="444"/>
      <c r="BD19" s="445">
        <v>0</v>
      </c>
      <c r="BE19" s="446"/>
      <c r="BF19" s="442"/>
      <c r="BG19" s="442"/>
      <c r="BH19" s="442"/>
      <c r="BI19" s="445">
        <v>0</v>
      </c>
      <c r="BJ19" s="446"/>
      <c r="BK19" s="442"/>
      <c r="BL19" s="442"/>
      <c r="BM19" s="442"/>
      <c r="BN19" s="445">
        <v>0</v>
      </c>
      <c r="BO19" s="446"/>
      <c r="BP19" s="442"/>
      <c r="BQ19" s="442"/>
    </row>
    <row r="20" spans="1:69" s="443" customFormat="1" ht="24.9" customHeight="1">
      <c r="A20" s="397"/>
      <c r="B20" s="398"/>
      <c r="C20" s="399"/>
      <c r="D20" s="399"/>
      <c r="E20" s="403">
        <f>IF(E19&lt;&gt;0,1,0)</f>
        <v>1</v>
      </c>
      <c r="F20" s="401"/>
      <c r="G20" s="402"/>
      <c r="H20" s="402"/>
      <c r="I20" s="402"/>
      <c r="J20" s="402"/>
      <c r="K20" s="402"/>
      <c r="L20" s="403">
        <f>IF(L19&lt;&gt;0,1,0)</f>
        <v>1</v>
      </c>
      <c r="M20" s="401"/>
      <c r="N20" s="402"/>
      <c r="O20" s="402"/>
      <c r="P20" s="402"/>
      <c r="Q20" s="402"/>
      <c r="R20" s="403">
        <f>IF(R19&lt;&gt;0,1,0)</f>
        <v>1</v>
      </c>
      <c r="S20" s="401"/>
      <c r="T20" s="402"/>
      <c r="U20" s="402"/>
      <c r="V20" s="402"/>
      <c r="W20" s="402"/>
      <c r="X20" s="403">
        <f>IF(X19&lt;&gt;0,1,0)</f>
        <v>0</v>
      </c>
      <c r="Y20" s="401"/>
      <c r="Z20" s="402"/>
      <c r="AA20" s="402"/>
      <c r="AB20" s="402"/>
      <c r="AC20" s="402"/>
      <c r="AD20" s="402"/>
      <c r="AE20" s="400"/>
      <c r="AF20" s="401"/>
      <c r="AG20" s="442">
        <f>SUM(E20:S20)</f>
        <v>3</v>
      </c>
      <c r="AH20" s="442"/>
      <c r="AI20" s="442"/>
      <c r="AK20" s="444"/>
      <c r="AL20" s="444"/>
      <c r="AM20" s="445"/>
      <c r="AN20" s="446"/>
      <c r="AO20" s="442"/>
      <c r="AP20" s="442"/>
      <c r="AQ20" s="442"/>
      <c r="AR20" s="445"/>
      <c r="AS20" s="446"/>
      <c r="AT20" s="442"/>
      <c r="AU20" s="442"/>
      <c r="AV20" s="442"/>
      <c r="AW20" s="445"/>
      <c r="AX20" s="446"/>
      <c r="AY20" s="442"/>
      <c r="AZ20" s="442"/>
      <c r="BB20" s="444"/>
      <c r="BC20" s="444"/>
      <c r="BD20" s="445"/>
      <c r="BE20" s="446"/>
      <c r="BF20" s="442"/>
      <c r="BG20" s="442"/>
      <c r="BH20" s="442"/>
      <c r="BI20" s="445"/>
      <c r="BJ20" s="446"/>
      <c r="BK20" s="442"/>
      <c r="BL20" s="442"/>
      <c r="BM20" s="442"/>
      <c r="BN20" s="445"/>
      <c r="BO20" s="446"/>
      <c r="BP20" s="442"/>
      <c r="BQ20" s="442"/>
    </row>
    <row r="21" spans="1:69" ht="24.9" customHeight="1">
      <c r="A21" s="404" t="s">
        <v>497</v>
      </c>
      <c r="B21" s="405"/>
      <c r="C21" s="406"/>
      <c r="D21" s="406"/>
      <c r="E21" s="429">
        <f>'Plan financement'!J64</f>
        <v>60</v>
      </c>
      <c r="F21" s="408"/>
      <c r="G21" s="409"/>
      <c r="H21" s="409"/>
      <c r="I21" s="409"/>
      <c r="J21" s="409"/>
      <c r="K21" s="409"/>
      <c r="L21" s="429">
        <f>'Plan financement'!J67</f>
        <v>36</v>
      </c>
      <c r="M21" s="408"/>
      <c r="N21" s="409"/>
      <c r="O21" s="409"/>
      <c r="P21" s="409"/>
      <c r="Q21" s="409"/>
      <c r="R21" s="429">
        <f>'Plan financement'!J66</f>
        <v>36</v>
      </c>
      <c r="S21" s="408"/>
      <c r="T21" s="409"/>
      <c r="U21" s="409"/>
      <c r="V21" s="409"/>
      <c r="W21" s="409"/>
      <c r="X21" s="429">
        <f>'Plan financement'!J61</f>
        <v>36</v>
      </c>
      <c r="Y21" s="408"/>
      <c r="Z21" s="409"/>
      <c r="AA21" s="409"/>
      <c r="AB21" s="409"/>
      <c r="AC21" s="409"/>
      <c r="AD21" s="409"/>
      <c r="AE21" s="407">
        <f>AE25+1</f>
        <v>4</v>
      </c>
      <c r="AF21" s="408"/>
      <c r="AG21" s="447"/>
      <c r="AH21" s="447"/>
      <c r="AI21" s="447"/>
      <c r="AK21" s="448"/>
      <c r="AL21" s="448"/>
      <c r="AM21" s="449">
        <v>0</v>
      </c>
      <c r="AN21" s="450"/>
      <c r="AO21" s="447"/>
      <c r="AP21" s="447"/>
      <c r="AQ21" s="447"/>
      <c r="AR21" s="449">
        <v>0</v>
      </c>
      <c r="AS21" s="450"/>
      <c r="AT21" s="447"/>
      <c r="AU21" s="447"/>
      <c r="AV21" s="447"/>
      <c r="AW21" s="449">
        <v>0</v>
      </c>
      <c r="AX21" s="450"/>
      <c r="AY21" s="447"/>
      <c r="AZ21" s="447"/>
      <c r="BB21" s="448"/>
      <c r="BC21" s="448"/>
      <c r="BD21" s="449">
        <v>0</v>
      </c>
      <c r="BE21" s="450"/>
      <c r="BF21" s="447"/>
      <c r="BG21" s="447"/>
      <c r="BH21" s="447"/>
      <c r="BI21" s="449">
        <v>0</v>
      </c>
      <c r="BJ21" s="450"/>
      <c r="BK21" s="447"/>
      <c r="BL21" s="447"/>
      <c r="BM21" s="447"/>
      <c r="BN21" s="449">
        <v>0</v>
      </c>
      <c r="BO21" s="450"/>
      <c r="BP21" s="447"/>
      <c r="BQ21" s="447"/>
    </row>
    <row r="22" spans="1:69" ht="24.9" customHeight="1">
      <c r="A22" s="404" t="s">
        <v>498</v>
      </c>
      <c r="B22" s="405"/>
      <c r="C22" s="406"/>
      <c r="D22" s="406"/>
      <c r="E22" s="407">
        <v>0</v>
      </c>
      <c r="F22" s="408"/>
      <c r="G22" s="409"/>
      <c r="H22" s="409"/>
      <c r="I22" s="409"/>
      <c r="J22" s="409"/>
      <c r="K22" s="409"/>
      <c r="L22" s="407">
        <v>0</v>
      </c>
      <c r="M22" s="408"/>
      <c r="N22" s="409"/>
      <c r="O22" s="409"/>
      <c r="P22" s="409"/>
      <c r="Q22" s="409"/>
      <c r="R22" s="407">
        <v>0</v>
      </c>
      <c r="S22" s="408"/>
      <c r="T22" s="409"/>
      <c r="U22" s="409"/>
      <c r="V22" s="409"/>
      <c r="W22" s="409"/>
      <c r="X22" s="407">
        <v>0</v>
      </c>
      <c r="Y22" s="408"/>
      <c r="Z22" s="409"/>
      <c r="AA22" s="409"/>
      <c r="AB22" s="409"/>
      <c r="AC22" s="409"/>
      <c r="AD22" s="409"/>
      <c r="AE22" s="407">
        <v>0</v>
      </c>
      <c r="AF22" s="408"/>
      <c r="AG22" s="447"/>
      <c r="AH22" s="447"/>
      <c r="AI22" s="447"/>
      <c r="AK22" s="448"/>
      <c r="AL22" s="448"/>
      <c r="AM22" s="449">
        <v>0</v>
      </c>
      <c r="AN22" s="450"/>
      <c r="AO22" s="447"/>
      <c r="AP22" s="447"/>
      <c r="AQ22" s="447"/>
      <c r="AR22" s="449">
        <v>0</v>
      </c>
      <c r="AS22" s="450"/>
      <c r="AT22" s="447"/>
      <c r="AU22" s="447"/>
      <c r="AV22" s="447"/>
      <c r="AW22" s="449">
        <v>0</v>
      </c>
      <c r="AX22" s="450"/>
      <c r="AY22" s="447"/>
      <c r="AZ22" s="447"/>
      <c r="BB22" s="448"/>
      <c r="BC22" s="448"/>
      <c r="BD22" s="449">
        <v>0</v>
      </c>
      <c r="BE22" s="450"/>
      <c r="BF22" s="447"/>
      <c r="BG22" s="447"/>
      <c r="BH22" s="447"/>
      <c r="BI22" s="449">
        <v>0</v>
      </c>
      <c r="BJ22" s="450"/>
      <c r="BK22" s="447"/>
      <c r="BL22" s="447"/>
      <c r="BM22" s="447"/>
      <c r="BN22" s="449">
        <v>0</v>
      </c>
      <c r="BO22" s="450"/>
      <c r="BP22" s="447"/>
      <c r="BQ22" s="447"/>
    </row>
    <row r="23" spans="1:69" ht="24.6" customHeight="1">
      <c r="A23" s="404" t="s">
        <v>499</v>
      </c>
      <c r="B23" s="405"/>
      <c r="C23" s="406"/>
      <c r="D23" s="406"/>
      <c r="E23" s="407">
        <v>0</v>
      </c>
      <c r="F23" s="408"/>
      <c r="G23" s="409"/>
      <c r="H23" s="409"/>
      <c r="I23" s="409"/>
      <c r="J23" s="409"/>
      <c r="K23" s="409"/>
      <c r="L23" s="407">
        <v>0</v>
      </c>
      <c r="M23" s="408"/>
      <c r="N23" s="409"/>
      <c r="O23" s="409"/>
      <c r="P23" s="409"/>
      <c r="Q23" s="409"/>
      <c r="R23" s="407">
        <v>0</v>
      </c>
      <c r="S23" s="408"/>
      <c r="T23" s="409"/>
      <c r="U23" s="409"/>
      <c r="V23" s="409"/>
      <c r="W23" s="409"/>
      <c r="X23" s="407">
        <v>0</v>
      </c>
      <c r="Y23" s="408"/>
      <c r="Z23" s="409"/>
      <c r="AA23" s="409"/>
      <c r="AB23" s="409"/>
      <c r="AC23" s="409"/>
      <c r="AD23" s="409"/>
      <c r="AE23" s="407">
        <v>0</v>
      </c>
      <c r="AF23" s="408"/>
      <c r="AG23" s="447"/>
      <c r="AH23" s="447"/>
      <c r="AI23" s="447"/>
      <c r="AK23" s="448"/>
      <c r="AL23" s="448"/>
      <c r="AM23" s="449"/>
      <c r="AN23" s="450"/>
      <c r="AO23" s="447"/>
      <c r="AP23" s="447"/>
      <c r="AQ23" s="447"/>
      <c r="AR23" s="449">
        <v>0</v>
      </c>
      <c r="AS23" s="450"/>
      <c r="AT23" s="447"/>
      <c r="AU23" s="447"/>
      <c r="AV23" s="447"/>
      <c r="AW23" s="449">
        <v>0</v>
      </c>
      <c r="AX23" s="450"/>
      <c r="AY23" s="447"/>
      <c r="AZ23" s="447"/>
      <c r="BB23" s="448"/>
      <c r="BC23" s="448"/>
      <c r="BD23" s="449"/>
      <c r="BE23" s="450"/>
      <c r="BF23" s="447"/>
      <c r="BG23" s="447"/>
      <c r="BH23" s="447"/>
      <c r="BI23" s="449">
        <v>0</v>
      </c>
      <c r="BJ23" s="450"/>
      <c r="BK23" s="447"/>
      <c r="BL23" s="447"/>
      <c r="BM23" s="447"/>
      <c r="BN23" s="449">
        <v>0</v>
      </c>
      <c r="BO23" s="450"/>
      <c r="BP23" s="447"/>
      <c r="BQ23" s="447"/>
    </row>
    <row r="24" spans="1:69" ht="14.25" customHeight="1">
      <c r="A24" s="404" t="s">
        <v>500</v>
      </c>
      <c r="B24" s="405"/>
      <c r="C24" s="406"/>
      <c r="D24" s="406"/>
      <c r="E24" s="400">
        <f>'Plan financement'!L64</f>
        <v>0</v>
      </c>
      <c r="F24" s="408"/>
      <c r="G24" s="409"/>
      <c r="H24" s="409"/>
      <c r="I24" s="409"/>
      <c r="J24" s="409"/>
      <c r="K24" s="409"/>
      <c r="L24" s="400">
        <f>'Plan financement'!L67</f>
        <v>0</v>
      </c>
      <c r="M24" s="408"/>
      <c r="N24" s="409"/>
      <c r="O24" s="409"/>
      <c r="P24" s="409"/>
      <c r="Q24" s="409"/>
      <c r="R24" s="400">
        <v>0</v>
      </c>
      <c r="S24" s="408"/>
      <c r="T24" s="409"/>
      <c r="U24" s="409"/>
      <c r="V24" s="409"/>
      <c r="W24" s="409"/>
      <c r="X24" s="400">
        <f>'Plan financement'!L61</f>
        <v>0</v>
      </c>
      <c r="Y24" s="408"/>
      <c r="Z24" s="409"/>
      <c r="AA24" s="409"/>
      <c r="AB24" s="409"/>
      <c r="AC24" s="409"/>
      <c r="AD24" s="409"/>
      <c r="AE24" s="431">
        <f>'Plan financement'!L65</f>
        <v>0</v>
      </c>
      <c r="AF24" s="408"/>
      <c r="AG24" s="447"/>
      <c r="AH24" s="447"/>
      <c r="AI24" s="447"/>
      <c r="AK24" s="448"/>
      <c r="AL24" s="448"/>
      <c r="AM24" s="449">
        <v>0</v>
      </c>
      <c r="AN24" s="450"/>
      <c r="AO24" s="447"/>
      <c r="AP24" s="447"/>
      <c r="AQ24" s="447"/>
      <c r="AR24" s="449">
        <v>0</v>
      </c>
      <c r="AS24" s="450"/>
      <c r="AT24" s="447"/>
      <c r="AU24" s="447"/>
      <c r="AV24" s="447"/>
      <c r="AW24" s="449">
        <v>0</v>
      </c>
      <c r="AX24" s="450"/>
      <c r="AY24" s="447"/>
      <c r="AZ24" s="447"/>
      <c r="BB24" s="448"/>
      <c r="BC24" s="448"/>
      <c r="BD24" s="449">
        <v>0</v>
      </c>
      <c r="BE24" s="450"/>
      <c r="BF24" s="447"/>
      <c r="BG24" s="447"/>
      <c r="BH24" s="447"/>
      <c r="BI24" s="449">
        <v>0</v>
      </c>
      <c r="BJ24" s="450"/>
      <c r="BK24" s="447"/>
      <c r="BL24" s="447"/>
      <c r="BM24" s="447"/>
      <c r="BN24" s="449">
        <v>0</v>
      </c>
      <c r="BO24" s="450"/>
      <c r="BP24" s="447"/>
      <c r="BQ24" s="447"/>
    </row>
    <row r="25" spans="1:69">
      <c r="A25" s="404" t="s">
        <v>501</v>
      </c>
      <c r="B25" s="405"/>
      <c r="C25" s="406"/>
      <c r="D25" s="406"/>
      <c r="E25" s="407">
        <v>0</v>
      </c>
      <c r="F25" s="408"/>
      <c r="G25" s="409"/>
      <c r="H25" s="409"/>
      <c r="I25" s="409"/>
      <c r="J25" s="409"/>
      <c r="K25" s="409"/>
      <c r="L25" s="407">
        <v>0</v>
      </c>
      <c r="M25" s="408"/>
      <c r="N25" s="409"/>
      <c r="O25" s="409"/>
      <c r="P25" s="409"/>
      <c r="Q25" s="409"/>
      <c r="R25" s="407">
        <v>0</v>
      </c>
      <c r="S25" s="408"/>
      <c r="T25" s="409"/>
      <c r="U25" s="409"/>
      <c r="V25" s="409"/>
      <c r="W25" s="409"/>
      <c r="X25" s="407">
        <v>0</v>
      </c>
      <c r="Y25" s="408"/>
      <c r="Z25" s="409"/>
      <c r="AA25" s="409"/>
      <c r="AB25" s="409"/>
      <c r="AC25" s="409"/>
      <c r="AD25" s="409"/>
      <c r="AE25" s="407" t="str">
        <f>IF(ISBLANK('Plan financement'!J65),"3",'Plan financement'!J65)</f>
        <v>3</v>
      </c>
      <c r="AF25" s="408"/>
      <c r="AG25" s="447"/>
      <c r="AH25" s="447"/>
      <c r="AI25" s="447"/>
      <c r="AK25" s="448"/>
      <c r="AL25" s="448"/>
      <c r="AM25" s="449">
        <v>0</v>
      </c>
      <c r="AN25" s="450"/>
      <c r="AO25" s="447"/>
      <c r="AP25" s="447"/>
      <c r="AQ25" s="447"/>
      <c r="AR25" s="449">
        <v>0</v>
      </c>
      <c r="AS25" s="450"/>
      <c r="AT25" s="447"/>
      <c r="AU25" s="447"/>
      <c r="AV25" s="447"/>
      <c r="AW25" s="449">
        <v>0</v>
      </c>
      <c r="AX25" s="450"/>
      <c r="AY25" s="447"/>
      <c r="AZ25" s="447"/>
      <c r="BB25" s="448"/>
      <c r="BC25" s="448"/>
      <c r="BD25" s="449">
        <v>0</v>
      </c>
      <c r="BE25" s="450"/>
      <c r="BF25" s="447"/>
      <c r="BG25" s="447"/>
      <c r="BH25" s="447"/>
      <c r="BI25" s="449">
        <v>0</v>
      </c>
      <c r="BJ25" s="450"/>
      <c r="BK25" s="447"/>
      <c r="BL25" s="447"/>
      <c r="BM25" s="447"/>
      <c r="BN25" s="449">
        <v>0</v>
      </c>
      <c r="BO25" s="450"/>
      <c r="BP25" s="447"/>
      <c r="BQ25" s="447"/>
    </row>
    <row r="26" spans="1:69" s="438" customFormat="1">
      <c r="A26" s="391" t="s">
        <v>502</v>
      </c>
      <c r="B26" s="392"/>
      <c r="C26" s="393"/>
      <c r="D26" s="393"/>
      <c r="E26" s="410">
        <f>IF(E21=0,0,-PMT(E$19/1200,(E$21-E$25),E$18,E$22,E$23))</f>
        <v>0</v>
      </c>
      <c r="F26" s="411"/>
      <c r="G26" s="396"/>
      <c r="H26" s="396"/>
      <c r="I26" s="396"/>
      <c r="J26" s="396"/>
      <c r="K26" s="396"/>
      <c r="L26" s="410">
        <f>IF(L21=0,0,-PMT(L$19/1200,(L$21-L$25),L$18,L$22,L$23))</f>
        <v>0</v>
      </c>
      <c r="M26" s="411"/>
      <c r="N26" s="396"/>
      <c r="O26" s="396"/>
      <c r="P26" s="396"/>
      <c r="Q26" s="396"/>
      <c r="R26" s="410">
        <f>IF(R21=0,0,-PMT(R$19/1200,(R$21-R$25),R$18,R$22,R$23))</f>
        <v>0</v>
      </c>
      <c r="S26" s="411"/>
      <c r="T26" s="396"/>
      <c r="U26" s="396"/>
      <c r="V26" s="396"/>
      <c r="W26" s="396"/>
      <c r="X26" s="410">
        <f>IF(X21=0,0,-PMT(X$19/1200,(X$21-X$25),X$18,X$22,X$23))</f>
        <v>0</v>
      </c>
      <c r="Y26" s="411"/>
      <c r="Z26" s="396"/>
      <c r="AA26" s="396"/>
      <c r="AB26" s="396"/>
      <c r="AC26" s="396"/>
      <c r="AD26" s="396"/>
      <c r="AE26" s="410">
        <f>IF(AE21=0,0,-PMT(AE$19/1200,(AE$21-AE$25),AE$18,AE$22,AE$23))</f>
        <v>0</v>
      </c>
      <c r="AF26" s="411"/>
      <c r="AG26" s="437"/>
      <c r="AH26" s="437"/>
      <c r="AI26" s="437"/>
      <c r="AJ26" s="439"/>
      <c r="AK26" s="439"/>
      <c r="AL26" s="439"/>
      <c r="AM26" s="441">
        <f>IF(AM21=0,0,-PMT(AM$19/1200,(AM$21-AM$25),AM$18,AM$22,AM$23))</f>
        <v>0</v>
      </c>
      <c r="AN26" s="441"/>
      <c r="AO26" s="437"/>
      <c r="AP26" s="437"/>
      <c r="AQ26" s="437"/>
      <c r="AR26" s="441">
        <f>IF(AR21=0,0,-PMT(AR$19/1200,(AR$21-AR$25),AR$18,AR$22,AR$23))</f>
        <v>0</v>
      </c>
      <c r="AS26" s="441"/>
      <c r="AT26" s="437"/>
      <c r="AU26" s="437"/>
      <c r="AV26" s="437"/>
      <c r="AW26" s="441">
        <f>-IF(AW21=0,0,PMT(AW$19/1200,(AW$21-AW$25),AW$18,AW$22,AW$23))</f>
        <v>0</v>
      </c>
      <c r="AX26" s="441"/>
      <c r="AY26" s="437"/>
      <c r="AZ26" s="437"/>
      <c r="BB26" s="439"/>
      <c r="BC26" s="439"/>
      <c r="BD26" s="441">
        <f>IF(BD21=0,0,-PMT(BD$19/1200,(BD$21-BD$25),BD$18,BD$22,BD$23))</f>
        <v>0</v>
      </c>
      <c r="BE26" s="441"/>
      <c r="BF26" s="437"/>
      <c r="BG26" s="437"/>
      <c r="BH26" s="437"/>
      <c r="BI26" s="441">
        <f>IF(BI21=0,0,-PMT(BI$19/1200,(BI$21-BI$25),BI$18,BI$22,BI$23))</f>
        <v>0</v>
      </c>
      <c r="BJ26" s="441"/>
      <c r="BK26" s="437"/>
      <c r="BL26" s="437"/>
      <c r="BM26" s="437"/>
      <c r="BN26" s="441">
        <f>IF(BN21=0,0,-PMT(BN$19/1200,(BN$21-BN$25),BN$18,BN$22,BN$23))</f>
        <v>0</v>
      </c>
      <c r="BO26" s="441"/>
      <c r="BP26" s="437"/>
      <c r="BQ26" s="437"/>
    </row>
    <row r="27" spans="1:69" s="438" customFormat="1">
      <c r="A27" s="391" t="s">
        <v>503</v>
      </c>
      <c r="B27" s="392"/>
      <c r="C27" s="393"/>
      <c r="D27" s="393"/>
      <c r="E27" s="412">
        <f>+E26*12</f>
        <v>0</v>
      </c>
      <c r="F27" s="413"/>
      <c r="G27" s="396"/>
      <c r="H27" s="396"/>
      <c r="I27" s="396"/>
      <c r="J27" s="396"/>
      <c r="K27" s="396"/>
      <c r="L27" s="412">
        <f>+L26*12</f>
        <v>0</v>
      </c>
      <c r="M27" s="413"/>
      <c r="N27" s="396"/>
      <c r="O27" s="396"/>
      <c r="P27" s="396"/>
      <c r="Q27" s="396"/>
      <c r="R27" s="412">
        <f>+R26*12</f>
        <v>0</v>
      </c>
      <c r="S27" s="413"/>
      <c r="T27" s="396"/>
      <c r="U27" s="396"/>
      <c r="V27" s="396"/>
      <c r="W27" s="396"/>
      <c r="X27" s="412">
        <f>+X26*12</f>
        <v>0</v>
      </c>
      <c r="Y27" s="413"/>
      <c r="Z27" s="396"/>
      <c r="AA27" s="396"/>
      <c r="AB27" s="396"/>
      <c r="AC27" s="396"/>
      <c r="AD27" s="396"/>
      <c r="AE27" s="412">
        <v>0</v>
      </c>
      <c r="AF27" s="413"/>
      <c r="AG27" s="437"/>
      <c r="AH27" s="437"/>
      <c r="AI27" s="437"/>
      <c r="AJ27" s="439"/>
      <c r="AK27" s="439"/>
      <c r="AL27" s="439"/>
      <c r="AM27" s="441">
        <f>+AM26*12</f>
        <v>0</v>
      </c>
      <c r="AN27" s="441"/>
      <c r="AO27" s="437"/>
      <c r="AP27" s="437"/>
      <c r="AQ27" s="437"/>
      <c r="AR27" s="441">
        <f>+AR26*12</f>
        <v>0</v>
      </c>
      <c r="AS27" s="441"/>
      <c r="AT27" s="437"/>
      <c r="AU27" s="437"/>
      <c r="AV27" s="437"/>
      <c r="AW27" s="441">
        <f>+AW26*12</f>
        <v>0</v>
      </c>
      <c r="AX27" s="441"/>
      <c r="AY27" s="437"/>
      <c r="AZ27" s="437"/>
      <c r="BB27" s="439"/>
      <c r="BC27" s="439"/>
      <c r="BD27" s="441">
        <f>+BD26*12</f>
        <v>0</v>
      </c>
      <c r="BE27" s="441"/>
      <c r="BF27" s="437"/>
      <c r="BG27" s="437"/>
      <c r="BH27" s="437"/>
      <c r="BI27" s="441">
        <f>+BI26*12</f>
        <v>0</v>
      </c>
      <c r="BJ27" s="441"/>
      <c r="BK27" s="437"/>
      <c r="BL27" s="437"/>
      <c r="BM27" s="437"/>
      <c r="BN27" s="441">
        <f>+BN26*12</f>
        <v>0</v>
      </c>
      <c r="BO27" s="441"/>
      <c r="BP27" s="437"/>
      <c r="BQ27" s="437"/>
    </row>
    <row r="28" spans="1:69" ht="15.6">
      <c r="A28" s="414" t="s">
        <v>160</v>
      </c>
      <c r="B28" s="415"/>
      <c r="C28" s="406"/>
      <c r="D28" s="406"/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409"/>
      <c r="AG28" s="447"/>
      <c r="AH28" s="447"/>
      <c r="AI28" s="447"/>
      <c r="AJ28" s="448"/>
      <c r="AK28" s="448"/>
      <c r="AL28" s="448"/>
      <c r="AM28" s="447"/>
      <c r="AN28" s="447"/>
      <c r="AO28" s="447"/>
      <c r="AP28" s="447"/>
      <c r="AQ28" s="447"/>
      <c r="AR28" s="447"/>
      <c r="AS28" s="447"/>
      <c r="AT28" s="447"/>
      <c r="AU28" s="447"/>
      <c r="AV28" s="447"/>
      <c r="AW28" s="447"/>
      <c r="AX28" s="447"/>
      <c r="AY28" s="447"/>
      <c r="AZ28" s="447"/>
      <c r="BB28" s="448"/>
      <c r="BC28" s="448"/>
      <c r="BD28" s="447"/>
      <c r="BE28" s="447"/>
      <c r="BF28" s="447"/>
      <c r="BG28" s="447"/>
      <c r="BH28" s="447"/>
      <c r="BI28" s="447"/>
      <c r="BJ28" s="447"/>
      <c r="BK28" s="447"/>
      <c r="BL28" s="447"/>
      <c r="BM28" s="447"/>
      <c r="BN28" s="447"/>
      <c r="BO28" s="447"/>
      <c r="BP28" s="447"/>
      <c r="BQ28" s="447"/>
    </row>
    <row r="29" spans="1:69">
      <c r="A29" s="416" t="s">
        <v>504</v>
      </c>
      <c r="B29" s="416" t="s">
        <v>505</v>
      </c>
      <c r="C29" s="416" t="s">
        <v>506</v>
      </c>
      <c r="D29" s="416"/>
      <c r="E29" s="416" t="s">
        <v>52</v>
      </c>
      <c r="F29" s="416" t="s">
        <v>507</v>
      </c>
      <c r="G29" s="416"/>
      <c r="H29" s="416"/>
      <c r="I29" s="416"/>
      <c r="J29" s="416"/>
      <c r="K29" s="416"/>
      <c r="L29" s="416" t="s">
        <v>52</v>
      </c>
      <c r="M29" s="416" t="s">
        <v>507</v>
      </c>
      <c r="N29" s="416"/>
      <c r="O29" s="416"/>
      <c r="P29" s="416"/>
      <c r="Q29" s="416"/>
      <c r="R29" s="416" t="s">
        <v>52</v>
      </c>
      <c r="S29" s="416" t="s">
        <v>507</v>
      </c>
      <c r="T29" s="416"/>
      <c r="U29" s="416"/>
      <c r="V29" s="416"/>
      <c r="W29" s="416"/>
      <c r="X29" s="416" t="s">
        <v>52</v>
      </c>
      <c r="Y29" s="416" t="s">
        <v>507</v>
      </c>
      <c r="Z29" s="416"/>
      <c r="AA29" s="416"/>
      <c r="AB29" s="416"/>
      <c r="AC29" s="416"/>
      <c r="AD29" s="416"/>
      <c r="AE29" s="416" t="s">
        <v>52</v>
      </c>
      <c r="AF29" s="416" t="s">
        <v>507</v>
      </c>
      <c r="AG29" s="451"/>
      <c r="AH29" s="451"/>
      <c r="AI29" s="451"/>
      <c r="AJ29" s="448"/>
      <c r="AK29" s="451" t="s">
        <v>506</v>
      </c>
      <c r="AL29" s="451"/>
      <c r="AM29" s="451" t="s">
        <v>52</v>
      </c>
      <c r="AN29" s="451" t="s">
        <v>507</v>
      </c>
      <c r="AO29" s="451"/>
      <c r="AP29" s="451"/>
      <c r="AQ29" s="451"/>
      <c r="AR29" s="451" t="s">
        <v>52</v>
      </c>
      <c r="AS29" s="451" t="s">
        <v>507</v>
      </c>
      <c r="AT29" s="451"/>
      <c r="AU29" s="451"/>
      <c r="AV29" s="451"/>
      <c r="AW29" s="451" t="s">
        <v>52</v>
      </c>
      <c r="AX29" s="451" t="s">
        <v>507</v>
      </c>
      <c r="AY29" s="451"/>
      <c r="AZ29" s="451"/>
      <c r="BB29" s="451" t="s">
        <v>506</v>
      </c>
      <c r="BC29" s="451"/>
      <c r="BD29" s="451" t="s">
        <v>52</v>
      </c>
      <c r="BE29" s="451" t="s">
        <v>507</v>
      </c>
      <c r="BF29" s="451"/>
      <c r="BG29" s="451"/>
      <c r="BH29" s="451"/>
      <c r="BI29" s="451" t="s">
        <v>52</v>
      </c>
      <c r="BJ29" s="451" t="s">
        <v>507</v>
      </c>
      <c r="BK29" s="451"/>
      <c r="BL29" s="451"/>
      <c r="BM29" s="451"/>
      <c r="BN29" s="451" t="s">
        <v>52</v>
      </c>
      <c r="BO29" s="451" t="s">
        <v>507</v>
      </c>
      <c r="BP29" s="451"/>
      <c r="BQ29" s="451"/>
    </row>
    <row r="30" spans="1:69" ht="15.6">
      <c r="A30" s="417">
        <f>+E30+L30+R30+AE30</f>
        <v>0</v>
      </c>
      <c r="B30" s="417">
        <f>+F30+M30+S30+AF30</f>
        <v>0</v>
      </c>
      <c r="C30" s="418">
        <v>1</v>
      </c>
      <c r="D30" s="418"/>
      <c r="E30" s="419">
        <f>+G58</f>
        <v>0</v>
      </c>
      <c r="F30" s="420">
        <f>H58</f>
        <v>0</v>
      </c>
      <c r="G30" s="421"/>
      <c r="H30" s="421"/>
      <c r="I30" s="421"/>
      <c r="J30" s="421"/>
      <c r="K30" s="421"/>
      <c r="L30" s="419">
        <f>+N58</f>
        <v>0</v>
      </c>
      <c r="M30" s="420">
        <f>+O58</f>
        <v>0</v>
      </c>
      <c r="N30" s="421"/>
      <c r="O30" s="421"/>
      <c r="P30" s="421"/>
      <c r="Q30" s="421">
        <v>1</v>
      </c>
      <c r="R30" s="419">
        <f>+T58</f>
        <v>0</v>
      </c>
      <c r="S30" s="420">
        <f>+U58</f>
        <v>0</v>
      </c>
      <c r="T30" s="422"/>
      <c r="U30" s="423"/>
      <c r="V30" s="423"/>
      <c r="W30" s="421">
        <v>1</v>
      </c>
      <c r="X30" s="419">
        <f>+Z58</f>
        <v>0</v>
      </c>
      <c r="Y30" s="420">
        <f>+AA58</f>
        <v>0</v>
      </c>
      <c r="Z30" s="422"/>
      <c r="AA30" s="423"/>
      <c r="AB30" s="423"/>
      <c r="AC30" s="423"/>
      <c r="AD30" s="423"/>
      <c r="AE30" s="419">
        <f>+AG58</f>
        <v>0</v>
      </c>
      <c r="AF30" s="420">
        <f>+AH58</f>
        <v>0</v>
      </c>
      <c r="AG30" s="452"/>
      <c r="AH30" s="453"/>
      <c r="AI30" s="453"/>
      <c r="AJ30" s="448"/>
      <c r="AK30" s="454">
        <v>1</v>
      </c>
      <c r="AL30" s="454"/>
      <c r="AM30" s="455">
        <f>+AO58</f>
        <v>0</v>
      </c>
      <c r="AN30" s="455">
        <f>AP58</f>
        <v>0</v>
      </c>
      <c r="AO30" s="455"/>
      <c r="AP30" s="455"/>
      <c r="AQ30" s="455"/>
      <c r="AR30" s="455">
        <f>+AT58</f>
        <v>0</v>
      </c>
      <c r="AS30" s="455">
        <f>+AU58</f>
        <v>0</v>
      </c>
      <c r="AT30" s="455"/>
      <c r="AU30" s="455"/>
      <c r="AV30" s="455">
        <v>1</v>
      </c>
      <c r="AW30" s="455">
        <f>+AY58</f>
        <v>0</v>
      </c>
      <c r="AX30" s="455">
        <f>+AZ58</f>
        <v>0</v>
      </c>
      <c r="AY30" s="452"/>
      <c r="AZ30" s="453"/>
      <c r="BB30" s="454">
        <v>1</v>
      </c>
      <c r="BC30" s="454"/>
      <c r="BD30" s="455">
        <f>+BF58</f>
        <v>0</v>
      </c>
      <c r="BE30" s="455">
        <f>BG58</f>
        <v>0</v>
      </c>
      <c r="BF30" s="455"/>
      <c r="BG30" s="455"/>
      <c r="BH30" s="455"/>
      <c r="BI30" s="455">
        <f>+BK58</f>
        <v>0</v>
      </c>
      <c r="BJ30" s="455">
        <f>+BL58</f>
        <v>0</v>
      </c>
      <c r="BK30" s="455"/>
      <c r="BL30" s="455"/>
      <c r="BM30" s="455">
        <v>1</v>
      </c>
      <c r="BN30" s="455">
        <f>+BP58</f>
        <v>0</v>
      </c>
      <c r="BO30" s="455">
        <f>+BQ58</f>
        <v>0</v>
      </c>
      <c r="BP30" s="452"/>
      <c r="BQ30" s="453"/>
    </row>
    <row r="31" spans="1:69" ht="15.6">
      <c r="A31" s="417">
        <f>+E31+L31+R31+AE31+AM30+AR30+AW30</f>
        <v>0</v>
      </c>
      <c r="B31" s="417">
        <f>+F31+M31+S31+AF31+AN30+AS30+AX30</f>
        <v>0</v>
      </c>
      <c r="C31" s="418">
        <v>2</v>
      </c>
      <c r="D31" s="418"/>
      <c r="E31" s="424">
        <f>+G70</f>
        <v>0</v>
      </c>
      <c r="F31" s="425">
        <f>+H70</f>
        <v>0</v>
      </c>
      <c r="G31" s="421"/>
      <c r="H31" s="421"/>
      <c r="I31" s="421"/>
      <c r="J31" s="421"/>
      <c r="K31" s="421"/>
      <c r="L31" s="424">
        <f>+N70</f>
        <v>0</v>
      </c>
      <c r="M31" s="425">
        <f>+O70</f>
        <v>0</v>
      </c>
      <c r="N31" s="421"/>
      <c r="O31" s="421"/>
      <c r="P31" s="421"/>
      <c r="Q31" s="421">
        <v>2</v>
      </c>
      <c r="R31" s="424">
        <f>+T70</f>
        <v>0</v>
      </c>
      <c r="S31" s="425">
        <f>+U70</f>
        <v>0</v>
      </c>
      <c r="T31" s="422"/>
      <c r="U31" s="423"/>
      <c r="V31" s="423"/>
      <c r="W31" s="421">
        <v>2</v>
      </c>
      <c r="X31" s="424">
        <f>+Z70</f>
        <v>0</v>
      </c>
      <c r="Y31" s="425">
        <f>+AA70</f>
        <v>0</v>
      </c>
      <c r="Z31" s="422"/>
      <c r="AA31" s="423"/>
      <c r="AB31" s="423"/>
      <c r="AC31" s="423"/>
      <c r="AD31" s="423"/>
      <c r="AE31" s="424">
        <f>+AG70</f>
        <v>0</v>
      </c>
      <c r="AF31" s="425">
        <f>+AH70</f>
        <v>0</v>
      </c>
      <c r="AG31" s="452"/>
      <c r="AH31" s="453"/>
      <c r="AI31" s="453"/>
      <c r="AJ31" s="448"/>
      <c r="AK31" s="454">
        <v>2</v>
      </c>
      <c r="AL31" s="454"/>
      <c r="AM31" s="455">
        <f>+AO70</f>
        <v>0</v>
      </c>
      <c r="AN31" s="455">
        <f>+AP70</f>
        <v>0</v>
      </c>
      <c r="AO31" s="455"/>
      <c r="AP31" s="455"/>
      <c r="AQ31" s="455"/>
      <c r="AR31" s="455">
        <f>+AT70</f>
        <v>0</v>
      </c>
      <c r="AS31" s="455">
        <f>+AU70</f>
        <v>0</v>
      </c>
      <c r="AT31" s="455"/>
      <c r="AU31" s="455"/>
      <c r="AV31" s="455">
        <v>2</v>
      </c>
      <c r="AW31" s="455">
        <f>+AY70</f>
        <v>0</v>
      </c>
      <c r="AX31" s="455">
        <f>+AZ70</f>
        <v>0</v>
      </c>
      <c r="AY31" s="452"/>
      <c r="AZ31" s="453"/>
      <c r="BB31" s="454">
        <v>2</v>
      </c>
      <c r="BC31" s="454"/>
      <c r="BD31" s="455">
        <f>+BF70</f>
        <v>0</v>
      </c>
      <c r="BE31" s="455">
        <f>+BG70</f>
        <v>0</v>
      </c>
      <c r="BF31" s="455"/>
      <c r="BG31" s="455"/>
      <c r="BH31" s="455"/>
      <c r="BI31" s="455">
        <f>+BK70</f>
        <v>0</v>
      </c>
      <c r="BJ31" s="455">
        <f>+BL70</f>
        <v>0</v>
      </c>
      <c r="BK31" s="455"/>
      <c r="BL31" s="455"/>
      <c r="BM31" s="455">
        <v>2</v>
      </c>
      <c r="BN31" s="455">
        <f>+BP70</f>
        <v>0</v>
      </c>
      <c r="BO31" s="455">
        <f>+BQ70</f>
        <v>0</v>
      </c>
      <c r="BP31" s="452"/>
      <c r="BQ31" s="453"/>
    </row>
    <row r="32" spans="1:69" ht="15.6">
      <c r="A32" s="417">
        <f t="shared" ref="A32:A44" si="0">+E32+L32+R32+AE32+AM31+AR31+AW31+BD30+BI30+BN30</f>
        <v>0</v>
      </c>
      <c r="B32" s="417">
        <f t="shared" ref="B32:B44" si="1">+F32+M32+S32+AF32+AN31+AS31+AX31+BE30+BJ30+BO30</f>
        <v>0</v>
      </c>
      <c r="C32" s="418">
        <v>3</v>
      </c>
      <c r="D32" s="418"/>
      <c r="E32" s="424">
        <f>+G82</f>
        <v>0</v>
      </c>
      <c r="F32" s="425">
        <f>+H82</f>
        <v>0</v>
      </c>
      <c r="G32" s="421"/>
      <c r="H32" s="421"/>
      <c r="I32" s="421"/>
      <c r="J32" s="421"/>
      <c r="K32" s="421"/>
      <c r="L32" s="424">
        <f>+N82</f>
        <v>0</v>
      </c>
      <c r="M32" s="425">
        <f>+O82</f>
        <v>0</v>
      </c>
      <c r="N32" s="421"/>
      <c r="O32" s="421"/>
      <c r="P32" s="421"/>
      <c r="Q32" s="421">
        <v>3</v>
      </c>
      <c r="R32" s="424">
        <f>+T82</f>
        <v>0</v>
      </c>
      <c r="S32" s="425">
        <f>+U82</f>
        <v>0</v>
      </c>
      <c r="T32" s="422"/>
      <c r="U32" s="423"/>
      <c r="V32" s="423"/>
      <c r="W32" s="421">
        <v>3</v>
      </c>
      <c r="X32" s="424">
        <f>+Z82</f>
        <v>0</v>
      </c>
      <c r="Y32" s="425">
        <f>+AA82</f>
        <v>0</v>
      </c>
      <c r="Z32" s="422"/>
      <c r="AA32" s="423"/>
      <c r="AB32" s="423"/>
      <c r="AC32" s="423"/>
      <c r="AD32" s="423"/>
      <c r="AE32" s="424">
        <f>+AG82</f>
        <v>0</v>
      </c>
      <c r="AF32" s="425">
        <f>+AH82</f>
        <v>0</v>
      </c>
      <c r="AG32" s="452"/>
      <c r="AH32" s="453"/>
      <c r="AI32" s="453"/>
      <c r="AJ32" s="448"/>
      <c r="AK32" s="454">
        <v>3</v>
      </c>
      <c r="AL32" s="454"/>
      <c r="AM32" s="455">
        <f>+AO82</f>
        <v>0</v>
      </c>
      <c r="AN32" s="455">
        <f>+AP82</f>
        <v>0</v>
      </c>
      <c r="AO32" s="455"/>
      <c r="AP32" s="455"/>
      <c r="AQ32" s="455"/>
      <c r="AR32" s="455">
        <f>+AT82</f>
        <v>0</v>
      </c>
      <c r="AS32" s="455">
        <f>+AU82</f>
        <v>0</v>
      </c>
      <c r="AT32" s="455"/>
      <c r="AU32" s="455"/>
      <c r="AV32" s="455">
        <v>3</v>
      </c>
      <c r="AW32" s="455">
        <f>+AY82</f>
        <v>0</v>
      </c>
      <c r="AX32" s="455">
        <f>+AZ82</f>
        <v>0</v>
      </c>
      <c r="AY32" s="452"/>
      <c r="AZ32" s="453"/>
      <c r="BB32" s="454">
        <v>3</v>
      </c>
      <c r="BC32" s="454"/>
      <c r="BD32" s="455">
        <f>+BF82</f>
        <v>0</v>
      </c>
      <c r="BE32" s="455">
        <f>+BG82</f>
        <v>0</v>
      </c>
      <c r="BF32" s="455"/>
      <c r="BG32" s="455"/>
      <c r="BH32" s="455"/>
      <c r="BI32" s="455">
        <f>+BK82</f>
        <v>0</v>
      </c>
      <c r="BJ32" s="455">
        <f>+BL82</f>
        <v>0</v>
      </c>
      <c r="BK32" s="455"/>
      <c r="BL32" s="455"/>
      <c r="BM32" s="455">
        <v>3</v>
      </c>
      <c r="BN32" s="455">
        <f>+BP82</f>
        <v>0</v>
      </c>
      <c r="BO32" s="455">
        <f>+BQ82</f>
        <v>0</v>
      </c>
      <c r="BP32" s="452"/>
      <c r="BQ32" s="453"/>
    </row>
    <row r="33" spans="1:69" ht="15.6">
      <c r="A33" s="417">
        <f t="shared" si="0"/>
        <v>0</v>
      </c>
      <c r="B33" s="417">
        <f t="shared" si="1"/>
        <v>0</v>
      </c>
      <c r="C33" s="418">
        <v>4</v>
      </c>
      <c r="D33" s="418"/>
      <c r="E33" s="424">
        <f>+G94</f>
        <v>0</v>
      </c>
      <c r="F33" s="425">
        <f>+H94</f>
        <v>0</v>
      </c>
      <c r="G33" s="421"/>
      <c r="H33" s="421"/>
      <c r="I33" s="421"/>
      <c r="J33" s="421"/>
      <c r="K33" s="421"/>
      <c r="L33" s="424">
        <f>+N94</f>
        <v>0</v>
      </c>
      <c r="M33" s="425">
        <f>+O94</f>
        <v>0</v>
      </c>
      <c r="N33" s="421"/>
      <c r="O33" s="421"/>
      <c r="P33" s="421"/>
      <c r="Q33" s="421">
        <v>4</v>
      </c>
      <c r="R33" s="424">
        <f>+T94</f>
        <v>0</v>
      </c>
      <c r="S33" s="425">
        <f>+U94</f>
        <v>0</v>
      </c>
      <c r="T33" s="422"/>
      <c r="U33" s="423"/>
      <c r="V33" s="423"/>
      <c r="W33" s="421">
        <v>4</v>
      </c>
      <c r="X33" s="424">
        <f>+Z94</f>
        <v>0</v>
      </c>
      <c r="Y33" s="425">
        <f>+AA94</f>
        <v>0</v>
      </c>
      <c r="Z33" s="422"/>
      <c r="AA33" s="423"/>
      <c r="AB33" s="423"/>
      <c r="AC33" s="423"/>
      <c r="AD33" s="423"/>
      <c r="AE33" s="424">
        <f>+AG94</f>
        <v>0</v>
      </c>
      <c r="AF33" s="425">
        <f>+AH94</f>
        <v>0</v>
      </c>
      <c r="AG33" s="452"/>
      <c r="AH33" s="453"/>
      <c r="AI33" s="453"/>
      <c r="AJ33" s="448"/>
      <c r="AK33" s="454">
        <v>4</v>
      </c>
      <c r="AL33" s="454"/>
      <c r="AM33" s="455">
        <f>+AO94</f>
        <v>0</v>
      </c>
      <c r="AN33" s="455">
        <f>+AP94</f>
        <v>0</v>
      </c>
      <c r="AO33" s="455"/>
      <c r="AP33" s="455"/>
      <c r="AQ33" s="455"/>
      <c r="AR33" s="455">
        <f>+AT94</f>
        <v>0</v>
      </c>
      <c r="AS33" s="455">
        <f>+AU94</f>
        <v>0</v>
      </c>
      <c r="AT33" s="455"/>
      <c r="AU33" s="455"/>
      <c r="AV33" s="455">
        <v>4</v>
      </c>
      <c r="AW33" s="455">
        <f>+AY94</f>
        <v>0</v>
      </c>
      <c r="AX33" s="455">
        <f>+AZ94</f>
        <v>0</v>
      </c>
      <c r="AY33" s="452"/>
      <c r="AZ33" s="453"/>
      <c r="BB33" s="454">
        <v>4</v>
      </c>
      <c r="BC33" s="454"/>
      <c r="BD33" s="455">
        <f>+BF94</f>
        <v>0</v>
      </c>
      <c r="BE33" s="455">
        <f>+BG94</f>
        <v>0</v>
      </c>
      <c r="BF33" s="455"/>
      <c r="BG33" s="455"/>
      <c r="BH33" s="455"/>
      <c r="BI33" s="455">
        <f>+BK94</f>
        <v>0</v>
      </c>
      <c r="BJ33" s="455">
        <f>+BL94</f>
        <v>0</v>
      </c>
      <c r="BK33" s="455"/>
      <c r="BL33" s="455"/>
      <c r="BM33" s="455">
        <v>4</v>
      </c>
      <c r="BN33" s="455">
        <f>+BP94</f>
        <v>0</v>
      </c>
      <c r="BO33" s="455">
        <f>+BQ94</f>
        <v>0</v>
      </c>
      <c r="BP33" s="452"/>
      <c r="BQ33" s="453"/>
    </row>
    <row r="34" spans="1:69" ht="15.6">
      <c r="A34" s="417">
        <f t="shared" si="0"/>
        <v>0</v>
      </c>
      <c r="B34" s="417">
        <f t="shared" si="1"/>
        <v>0</v>
      </c>
      <c r="C34" s="418">
        <v>5</v>
      </c>
      <c r="D34" s="418"/>
      <c r="E34" s="424">
        <f>+G106</f>
        <v>0</v>
      </c>
      <c r="F34" s="425">
        <f>+H106</f>
        <v>0</v>
      </c>
      <c r="G34" s="421"/>
      <c r="H34" s="421"/>
      <c r="I34" s="421"/>
      <c r="J34" s="421"/>
      <c r="K34" s="421"/>
      <c r="L34" s="424">
        <f>+N106</f>
        <v>0</v>
      </c>
      <c r="M34" s="425">
        <f>+O106</f>
        <v>0</v>
      </c>
      <c r="N34" s="421"/>
      <c r="O34" s="421"/>
      <c r="P34" s="421"/>
      <c r="Q34" s="421">
        <v>5</v>
      </c>
      <c r="R34" s="424">
        <f>+T106</f>
        <v>0</v>
      </c>
      <c r="S34" s="425">
        <f>+U106</f>
        <v>0</v>
      </c>
      <c r="T34" s="422"/>
      <c r="U34" s="423"/>
      <c r="V34" s="423"/>
      <c r="W34" s="421">
        <v>5</v>
      </c>
      <c r="X34" s="424">
        <f>+Z106</f>
        <v>0</v>
      </c>
      <c r="Y34" s="425">
        <f>+AA106</f>
        <v>0</v>
      </c>
      <c r="Z34" s="422"/>
      <c r="AA34" s="423"/>
      <c r="AB34" s="423"/>
      <c r="AC34" s="423"/>
      <c r="AD34" s="423"/>
      <c r="AE34" s="424">
        <f>+AG106</f>
        <v>0</v>
      </c>
      <c r="AF34" s="425">
        <f>+AH106</f>
        <v>0</v>
      </c>
      <c r="AG34" s="452"/>
      <c r="AH34" s="453"/>
      <c r="AI34" s="453"/>
      <c r="AJ34" s="448"/>
      <c r="AK34" s="454">
        <v>5</v>
      </c>
      <c r="AL34" s="454"/>
      <c r="AM34" s="455">
        <f>+AO106</f>
        <v>0</v>
      </c>
      <c r="AN34" s="455">
        <f>+AP106</f>
        <v>0</v>
      </c>
      <c r="AO34" s="455"/>
      <c r="AP34" s="455"/>
      <c r="AQ34" s="455"/>
      <c r="AR34" s="455">
        <f>+AT106</f>
        <v>0</v>
      </c>
      <c r="AS34" s="455">
        <f>+AU106</f>
        <v>0</v>
      </c>
      <c r="AT34" s="455"/>
      <c r="AU34" s="455"/>
      <c r="AV34" s="455">
        <v>5</v>
      </c>
      <c r="AW34" s="455">
        <f>+AY106</f>
        <v>0</v>
      </c>
      <c r="AX34" s="455">
        <f>+AZ106</f>
        <v>0</v>
      </c>
      <c r="AY34" s="452"/>
      <c r="AZ34" s="453"/>
      <c r="BB34" s="454">
        <v>5</v>
      </c>
      <c r="BC34" s="454"/>
      <c r="BD34" s="455">
        <f>+BF106</f>
        <v>0</v>
      </c>
      <c r="BE34" s="455">
        <f>+BG106</f>
        <v>0</v>
      </c>
      <c r="BF34" s="455"/>
      <c r="BG34" s="455"/>
      <c r="BH34" s="455"/>
      <c r="BI34" s="455">
        <f>+BK106</f>
        <v>0</v>
      </c>
      <c r="BJ34" s="455">
        <f>+BL106</f>
        <v>0</v>
      </c>
      <c r="BK34" s="455"/>
      <c r="BL34" s="455"/>
      <c r="BM34" s="455">
        <v>5</v>
      </c>
      <c r="BN34" s="455">
        <f>+BP106</f>
        <v>0</v>
      </c>
      <c r="BO34" s="455">
        <f>+BQ106</f>
        <v>0</v>
      </c>
      <c r="BP34" s="452"/>
      <c r="BQ34" s="453"/>
    </row>
    <row r="35" spans="1:69" ht="15.6">
      <c r="A35" s="417">
        <f t="shared" si="0"/>
        <v>0</v>
      </c>
      <c r="B35" s="417">
        <f t="shared" si="1"/>
        <v>0</v>
      </c>
      <c r="C35" s="418">
        <v>6</v>
      </c>
      <c r="D35" s="418"/>
      <c r="E35" s="424">
        <f>+G118</f>
        <v>0</v>
      </c>
      <c r="F35" s="425">
        <f>+H118</f>
        <v>0</v>
      </c>
      <c r="G35" s="421"/>
      <c r="H35" s="421"/>
      <c r="I35" s="421"/>
      <c r="J35" s="421"/>
      <c r="K35" s="421"/>
      <c r="L35" s="424">
        <f>+N118</f>
        <v>0</v>
      </c>
      <c r="M35" s="425">
        <f>+O118</f>
        <v>0</v>
      </c>
      <c r="N35" s="421"/>
      <c r="O35" s="421"/>
      <c r="P35" s="421"/>
      <c r="Q35" s="421">
        <v>6</v>
      </c>
      <c r="R35" s="424">
        <f>+T118</f>
        <v>0</v>
      </c>
      <c r="S35" s="425">
        <f>+U118</f>
        <v>0</v>
      </c>
      <c r="T35" s="422"/>
      <c r="U35" s="423"/>
      <c r="V35" s="423"/>
      <c r="W35" s="421">
        <v>6</v>
      </c>
      <c r="X35" s="424">
        <f>+Z118</f>
        <v>0</v>
      </c>
      <c r="Y35" s="425">
        <f>+AA118</f>
        <v>0</v>
      </c>
      <c r="Z35" s="422"/>
      <c r="AA35" s="423"/>
      <c r="AB35" s="423"/>
      <c r="AC35" s="423"/>
      <c r="AD35" s="423"/>
      <c r="AE35" s="424">
        <f>+AG118</f>
        <v>0</v>
      </c>
      <c r="AF35" s="425">
        <f>+AH118</f>
        <v>0</v>
      </c>
      <c r="AG35" s="452"/>
      <c r="AH35" s="453"/>
      <c r="AI35" s="453"/>
      <c r="AJ35" s="448"/>
      <c r="AK35" s="454">
        <v>6</v>
      </c>
      <c r="AL35" s="454"/>
      <c r="AM35" s="455">
        <f>+AO118</f>
        <v>0</v>
      </c>
      <c r="AN35" s="455">
        <f>+AP118</f>
        <v>0</v>
      </c>
      <c r="AO35" s="455"/>
      <c r="AP35" s="455"/>
      <c r="AQ35" s="455"/>
      <c r="AR35" s="455">
        <f>+AT118</f>
        <v>0</v>
      </c>
      <c r="AS35" s="455">
        <f>+AU118</f>
        <v>0</v>
      </c>
      <c r="AT35" s="455"/>
      <c r="AU35" s="455"/>
      <c r="AV35" s="455">
        <v>6</v>
      </c>
      <c r="AW35" s="455">
        <f>+AY118</f>
        <v>0</v>
      </c>
      <c r="AX35" s="455">
        <f>+AZ118</f>
        <v>0</v>
      </c>
      <c r="AY35" s="452"/>
      <c r="AZ35" s="453"/>
      <c r="BB35" s="454">
        <v>6</v>
      </c>
      <c r="BC35" s="454"/>
      <c r="BD35" s="455">
        <f>+BF118</f>
        <v>0</v>
      </c>
      <c r="BE35" s="455">
        <f>+BG118</f>
        <v>0</v>
      </c>
      <c r="BF35" s="455"/>
      <c r="BG35" s="455"/>
      <c r="BH35" s="455"/>
      <c r="BI35" s="455">
        <f>+BK118</f>
        <v>0</v>
      </c>
      <c r="BJ35" s="455">
        <f>+BL118</f>
        <v>0</v>
      </c>
      <c r="BK35" s="455"/>
      <c r="BL35" s="455"/>
      <c r="BM35" s="455">
        <v>6</v>
      </c>
      <c r="BN35" s="455">
        <f>+BP118</f>
        <v>0</v>
      </c>
      <c r="BO35" s="455">
        <f>+BQ118</f>
        <v>0</v>
      </c>
      <c r="BP35" s="452"/>
      <c r="BQ35" s="453"/>
    </row>
    <row r="36" spans="1:69" ht="15.6">
      <c r="A36" s="417">
        <f t="shared" si="0"/>
        <v>0</v>
      </c>
      <c r="B36" s="417">
        <f t="shared" si="1"/>
        <v>0</v>
      </c>
      <c r="C36" s="418">
        <v>7</v>
      </c>
      <c r="D36" s="418"/>
      <c r="E36" s="424">
        <f>+G130</f>
        <v>0</v>
      </c>
      <c r="F36" s="425">
        <f>+H130</f>
        <v>0</v>
      </c>
      <c r="G36" s="421"/>
      <c r="H36" s="421"/>
      <c r="I36" s="421"/>
      <c r="J36" s="421"/>
      <c r="K36" s="421"/>
      <c r="L36" s="424">
        <f>+N130</f>
        <v>0</v>
      </c>
      <c r="M36" s="425">
        <f>+O130</f>
        <v>0</v>
      </c>
      <c r="N36" s="421"/>
      <c r="O36" s="421"/>
      <c r="P36" s="421"/>
      <c r="Q36" s="421">
        <v>7</v>
      </c>
      <c r="R36" s="424">
        <f>+T130</f>
        <v>0</v>
      </c>
      <c r="S36" s="425">
        <f>+U130</f>
        <v>0</v>
      </c>
      <c r="T36" s="422"/>
      <c r="U36" s="423"/>
      <c r="V36" s="423"/>
      <c r="W36" s="421">
        <v>7</v>
      </c>
      <c r="X36" s="424">
        <f>+Z130</f>
        <v>0</v>
      </c>
      <c r="Y36" s="425">
        <f>+AA130</f>
        <v>0</v>
      </c>
      <c r="Z36" s="422"/>
      <c r="AA36" s="423"/>
      <c r="AB36" s="423"/>
      <c r="AC36" s="423"/>
      <c r="AD36" s="423"/>
      <c r="AE36" s="424">
        <f>+AG130</f>
        <v>0</v>
      </c>
      <c r="AF36" s="425">
        <f>+AH130</f>
        <v>0</v>
      </c>
      <c r="AG36" s="452"/>
      <c r="AH36" s="453"/>
      <c r="AI36" s="453"/>
      <c r="AJ36" s="448"/>
      <c r="AK36" s="454">
        <v>7</v>
      </c>
      <c r="AL36" s="454"/>
      <c r="AM36" s="455">
        <f>+AO130</f>
        <v>0</v>
      </c>
      <c r="AN36" s="455">
        <f>+AP130</f>
        <v>0</v>
      </c>
      <c r="AO36" s="455"/>
      <c r="AP36" s="455"/>
      <c r="AQ36" s="455"/>
      <c r="AR36" s="455">
        <f>+AT130</f>
        <v>0</v>
      </c>
      <c r="AS36" s="455">
        <f>+AU130</f>
        <v>0</v>
      </c>
      <c r="AT36" s="455"/>
      <c r="AU36" s="455"/>
      <c r="AV36" s="455">
        <v>7</v>
      </c>
      <c r="AW36" s="455">
        <f>+AY130</f>
        <v>0</v>
      </c>
      <c r="AX36" s="455">
        <f>+AZ130</f>
        <v>0</v>
      </c>
      <c r="AY36" s="452"/>
      <c r="AZ36" s="453"/>
      <c r="BB36" s="454">
        <v>7</v>
      </c>
      <c r="BC36" s="454"/>
      <c r="BD36" s="455">
        <f>+BF130</f>
        <v>0</v>
      </c>
      <c r="BE36" s="455">
        <f>+BG130</f>
        <v>0</v>
      </c>
      <c r="BF36" s="455"/>
      <c r="BG36" s="455"/>
      <c r="BH36" s="455"/>
      <c r="BI36" s="455">
        <f>+BK130</f>
        <v>0</v>
      </c>
      <c r="BJ36" s="455">
        <f>+BL130</f>
        <v>0</v>
      </c>
      <c r="BK36" s="455"/>
      <c r="BL36" s="455"/>
      <c r="BM36" s="455">
        <v>7</v>
      </c>
      <c r="BN36" s="455">
        <f>+BP130</f>
        <v>0</v>
      </c>
      <c r="BO36" s="455">
        <f>+BQ130</f>
        <v>0</v>
      </c>
      <c r="BP36" s="452"/>
      <c r="BQ36" s="453"/>
    </row>
    <row r="37" spans="1:69" ht="15.6">
      <c r="A37" s="417">
        <f t="shared" si="0"/>
        <v>0</v>
      </c>
      <c r="B37" s="417">
        <f t="shared" si="1"/>
        <v>0</v>
      </c>
      <c r="C37" s="418">
        <v>8</v>
      </c>
      <c r="D37" s="418"/>
      <c r="E37" s="424">
        <f>+G142</f>
        <v>0</v>
      </c>
      <c r="F37" s="425">
        <f>+H142</f>
        <v>0</v>
      </c>
      <c r="G37" s="421"/>
      <c r="H37" s="421"/>
      <c r="I37" s="421"/>
      <c r="J37" s="421"/>
      <c r="K37" s="421"/>
      <c r="L37" s="424">
        <f>+N142</f>
        <v>0</v>
      </c>
      <c r="M37" s="425">
        <f>+O142</f>
        <v>0</v>
      </c>
      <c r="N37" s="421"/>
      <c r="O37" s="421"/>
      <c r="P37" s="421"/>
      <c r="Q37" s="421">
        <v>8</v>
      </c>
      <c r="R37" s="424">
        <f>+T142</f>
        <v>0</v>
      </c>
      <c r="S37" s="425">
        <f>+U142</f>
        <v>0</v>
      </c>
      <c r="T37" s="422"/>
      <c r="U37" s="423"/>
      <c r="V37" s="423"/>
      <c r="W37" s="421">
        <v>8</v>
      </c>
      <c r="X37" s="424">
        <f>+Z142</f>
        <v>0</v>
      </c>
      <c r="Y37" s="425">
        <f>+AA142</f>
        <v>0</v>
      </c>
      <c r="Z37" s="422"/>
      <c r="AA37" s="423"/>
      <c r="AB37" s="423"/>
      <c r="AC37" s="423"/>
      <c r="AD37" s="423"/>
      <c r="AE37" s="424">
        <f>+AG142</f>
        <v>0</v>
      </c>
      <c r="AF37" s="425">
        <f>+AH142</f>
        <v>0</v>
      </c>
      <c r="AG37" s="452"/>
      <c r="AH37" s="453"/>
      <c r="AI37" s="453"/>
      <c r="AJ37" s="448"/>
      <c r="AK37" s="454">
        <v>8</v>
      </c>
      <c r="AL37" s="454"/>
      <c r="AM37" s="455">
        <f>+AO142</f>
        <v>0</v>
      </c>
      <c r="AN37" s="455">
        <f>+AP142</f>
        <v>0</v>
      </c>
      <c r="AO37" s="455"/>
      <c r="AP37" s="455"/>
      <c r="AQ37" s="455"/>
      <c r="AR37" s="455">
        <f>+AT142</f>
        <v>0</v>
      </c>
      <c r="AS37" s="455">
        <f>+AU142</f>
        <v>0</v>
      </c>
      <c r="AT37" s="455"/>
      <c r="AU37" s="455"/>
      <c r="AV37" s="455">
        <v>8</v>
      </c>
      <c r="AW37" s="455">
        <f>+AY142</f>
        <v>0</v>
      </c>
      <c r="AX37" s="455">
        <f>+AZ142</f>
        <v>0</v>
      </c>
      <c r="AY37" s="452"/>
      <c r="AZ37" s="453"/>
      <c r="BB37" s="454">
        <v>8</v>
      </c>
      <c r="BC37" s="454"/>
      <c r="BD37" s="455">
        <f>+BF142</f>
        <v>0</v>
      </c>
      <c r="BE37" s="455">
        <f>+BG142</f>
        <v>0</v>
      </c>
      <c r="BF37" s="455"/>
      <c r="BG37" s="455"/>
      <c r="BH37" s="455"/>
      <c r="BI37" s="455">
        <f>+BK142</f>
        <v>0</v>
      </c>
      <c r="BJ37" s="455">
        <f>+BL142</f>
        <v>0</v>
      </c>
      <c r="BK37" s="455"/>
      <c r="BL37" s="455"/>
      <c r="BM37" s="455">
        <v>8</v>
      </c>
      <c r="BN37" s="455">
        <f>+BP142</f>
        <v>0</v>
      </c>
      <c r="BO37" s="455">
        <f>+BQ142</f>
        <v>0</v>
      </c>
      <c r="BP37" s="452"/>
      <c r="BQ37" s="453"/>
    </row>
    <row r="38" spans="1:69" ht="15.6">
      <c r="A38" s="417">
        <f t="shared" si="0"/>
        <v>0</v>
      </c>
      <c r="B38" s="417">
        <f t="shared" si="1"/>
        <v>0</v>
      </c>
      <c r="C38" s="418">
        <v>9</v>
      </c>
      <c r="D38" s="418"/>
      <c r="E38" s="424">
        <f>+G154</f>
        <v>0</v>
      </c>
      <c r="F38" s="425">
        <f>+H154</f>
        <v>0</v>
      </c>
      <c r="G38" s="421"/>
      <c r="H38" s="421"/>
      <c r="I38" s="421"/>
      <c r="J38" s="421"/>
      <c r="K38" s="421"/>
      <c r="L38" s="424">
        <f>+N154</f>
        <v>0</v>
      </c>
      <c r="M38" s="425">
        <f>+O154</f>
        <v>0</v>
      </c>
      <c r="N38" s="421"/>
      <c r="O38" s="421"/>
      <c r="P38" s="421"/>
      <c r="Q38" s="421">
        <v>9</v>
      </c>
      <c r="R38" s="424">
        <f>+T154</f>
        <v>0</v>
      </c>
      <c r="S38" s="425">
        <f>+U154</f>
        <v>0</v>
      </c>
      <c r="T38" s="422"/>
      <c r="U38" s="423"/>
      <c r="V38" s="423"/>
      <c r="W38" s="421">
        <v>9</v>
      </c>
      <c r="X38" s="424">
        <f>+Z154</f>
        <v>0</v>
      </c>
      <c r="Y38" s="425">
        <f>+AA154</f>
        <v>0</v>
      </c>
      <c r="Z38" s="422"/>
      <c r="AA38" s="423"/>
      <c r="AB38" s="423"/>
      <c r="AC38" s="423"/>
      <c r="AD38" s="423"/>
      <c r="AE38" s="424">
        <f>+AG154</f>
        <v>0</v>
      </c>
      <c r="AF38" s="425">
        <f>+AH154</f>
        <v>0</v>
      </c>
      <c r="AG38" s="452"/>
      <c r="AH38" s="453"/>
      <c r="AI38" s="453"/>
      <c r="AJ38" s="448"/>
      <c r="AK38" s="454">
        <v>9</v>
      </c>
      <c r="AL38" s="454"/>
      <c r="AM38" s="455">
        <f>+AO154</f>
        <v>0</v>
      </c>
      <c r="AN38" s="455">
        <f>+AP154</f>
        <v>0</v>
      </c>
      <c r="AO38" s="455"/>
      <c r="AP38" s="455"/>
      <c r="AQ38" s="455"/>
      <c r="AR38" s="455">
        <f>+AT154</f>
        <v>0</v>
      </c>
      <c r="AS38" s="455">
        <f>+AU154</f>
        <v>0</v>
      </c>
      <c r="AT38" s="455"/>
      <c r="AU38" s="455"/>
      <c r="AV38" s="455">
        <v>9</v>
      </c>
      <c r="AW38" s="455">
        <f>+AY154</f>
        <v>0</v>
      </c>
      <c r="AX38" s="455">
        <f>+AZ154</f>
        <v>0</v>
      </c>
      <c r="AY38" s="452"/>
      <c r="AZ38" s="453"/>
      <c r="BB38" s="454">
        <v>9</v>
      </c>
      <c r="BC38" s="454"/>
      <c r="BD38" s="455">
        <f>+BF154</f>
        <v>0</v>
      </c>
      <c r="BE38" s="455">
        <f>+BG154</f>
        <v>0</v>
      </c>
      <c r="BF38" s="455"/>
      <c r="BG38" s="455"/>
      <c r="BH38" s="455"/>
      <c r="BI38" s="455">
        <f>+BK154</f>
        <v>0</v>
      </c>
      <c r="BJ38" s="455">
        <f>+BL154</f>
        <v>0</v>
      </c>
      <c r="BK38" s="455"/>
      <c r="BL38" s="455"/>
      <c r="BM38" s="455">
        <v>9</v>
      </c>
      <c r="BN38" s="455">
        <f>+BP154</f>
        <v>0</v>
      </c>
      <c r="BO38" s="455">
        <f>+BQ154</f>
        <v>0</v>
      </c>
      <c r="BP38" s="452"/>
      <c r="BQ38" s="453"/>
    </row>
    <row r="39" spans="1:69" ht="15.6">
      <c r="A39" s="417">
        <f t="shared" si="0"/>
        <v>0</v>
      </c>
      <c r="B39" s="417">
        <f t="shared" si="1"/>
        <v>0</v>
      </c>
      <c r="C39" s="418">
        <v>10</v>
      </c>
      <c r="D39" s="418"/>
      <c r="E39" s="424">
        <f>+G166</f>
        <v>0</v>
      </c>
      <c r="F39" s="425">
        <f>+H166</f>
        <v>0</v>
      </c>
      <c r="G39" s="421"/>
      <c r="H39" s="421"/>
      <c r="I39" s="421"/>
      <c r="J39" s="421"/>
      <c r="K39" s="421"/>
      <c r="L39" s="424">
        <f>+N166</f>
        <v>0</v>
      </c>
      <c r="M39" s="425">
        <f>+O166</f>
        <v>0</v>
      </c>
      <c r="N39" s="421"/>
      <c r="O39" s="421"/>
      <c r="P39" s="421"/>
      <c r="Q39" s="421">
        <v>10</v>
      </c>
      <c r="R39" s="424">
        <f>+T166</f>
        <v>0</v>
      </c>
      <c r="S39" s="425">
        <f>+U166</f>
        <v>0</v>
      </c>
      <c r="T39" s="422"/>
      <c r="U39" s="423"/>
      <c r="V39" s="423"/>
      <c r="W39" s="421">
        <v>10</v>
      </c>
      <c r="X39" s="424">
        <f>+Z166</f>
        <v>0</v>
      </c>
      <c r="Y39" s="425">
        <f>+AA166</f>
        <v>0</v>
      </c>
      <c r="Z39" s="422"/>
      <c r="AA39" s="423"/>
      <c r="AB39" s="423"/>
      <c r="AC39" s="423"/>
      <c r="AD39" s="423"/>
      <c r="AE39" s="424">
        <f>+AG166</f>
        <v>0</v>
      </c>
      <c r="AF39" s="425">
        <f>+AH166</f>
        <v>0</v>
      </c>
      <c r="AG39" s="452"/>
      <c r="AH39" s="453"/>
      <c r="AI39" s="453"/>
      <c r="AJ39" s="448"/>
      <c r="AK39" s="454">
        <v>10</v>
      </c>
      <c r="AL39" s="454"/>
      <c r="AM39" s="455">
        <f>+AO166</f>
        <v>0</v>
      </c>
      <c r="AN39" s="455">
        <f>+AP166</f>
        <v>0</v>
      </c>
      <c r="AO39" s="455"/>
      <c r="AP39" s="455"/>
      <c r="AQ39" s="455"/>
      <c r="AR39" s="455">
        <f>+AT166</f>
        <v>0</v>
      </c>
      <c r="AS39" s="455">
        <f>+AU166</f>
        <v>0</v>
      </c>
      <c r="AT39" s="455"/>
      <c r="AU39" s="455"/>
      <c r="AV39" s="455">
        <v>10</v>
      </c>
      <c r="AW39" s="455">
        <f>+AY166</f>
        <v>0</v>
      </c>
      <c r="AX39" s="455">
        <f>+AZ166</f>
        <v>0</v>
      </c>
      <c r="AY39" s="452"/>
      <c r="AZ39" s="453"/>
      <c r="BB39" s="454">
        <v>10</v>
      </c>
      <c r="BC39" s="454"/>
      <c r="BD39" s="455">
        <f>+BF166</f>
        <v>0</v>
      </c>
      <c r="BE39" s="455">
        <f>+BG166</f>
        <v>0</v>
      </c>
      <c r="BF39" s="455"/>
      <c r="BG39" s="455"/>
      <c r="BH39" s="455"/>
      <c r="BI39" s="455">
        <f>+BK166</f>
        <v>0</v>
      </c>
      <c r="BJ39" s="455">
        <f>+BL166</f>
        <v>0</v>
      </c>
      <c r="BK39" s="455"/>
      <c r="BL39" s="455"/>
      <c r="BM39" s="455">
        <v>10</v>
      </c>
      <c r="BN39" s="455">
        <f>+BP166</f>
        <v>0</v>
      </c>
      <c r="BO39" s="455">
        <f>+BQ166</f>
        <v>0</v>
      </c>
      <c r="BP39" s="452"/>
      <c r="BQ39" s="453"/>
    </row>
    <row r="40" spans="1:69" ht="15.6">
      <c r="A40" s="417">
        <f t="shared" si="0"/>
        <v>0</v>
      </c>
      <c r="B40" s="417">
        <f t="shared" si="1"/>
        <v>0</v>
      </c>
      <c r="C40" s="418">
        <v>11</v>
      </c>
      <c r="D40" s="418"/>
      <c r="E40" s="424">
        <f>+G178</f>
        <v>0</v>
      </c>
      <c r="F40" s="425">
        <f>+H178</f>
        <v>0</v>
      </c>
      <c r="G40" s="421"/>
      <c r="H40" s="421"/>
      <c r="I40" s="421"/>
      <c r="J40" s="421"/>
      <c r="K40" s="421"/>
      <c r="L40" s="424">
        <f>+N178</f>
        <v>0</v>
      </c>
      <c r="M40" s="425">
        <f>+O178</f>
        <v>0</v>
      </c>
      <c r="N40" s="421"/>
      <c r="O40" s="421"/>
      <c r="P40" s="421"/>
      <c r="Q40" s="421">
        <v>11</v>
      </c>
      <c r="R40" s="424">
        <f>+T178</f>
        <v>0</v>
      </c>
      <c r="S40" s="425">
        <f>+U178</f>
        <v>0</v>
      </c>
      <c r="T40" s="422"/>
      <c r="U40" s="423"/>
      <c r="V40" s="423"/>
      <c r="W40" s="421">
        <v>11</v>
      </c>
      <c r="X40" s="424">
        <f>+Z178</f>
        <v>0</v>
      </c>
      <c r="Y40" s="425">
        <f>+AA178</f>
        <v>0</v>
      </c>
      <c r="Z40" s="422"/>
      <c r="AA40" s="423"/>
      <c r="AB40" s="423"/>
      <c r="AC40" s="423"/>
      <c r="AD40" s="423"/>
      <c r="AE40" s="424">
        <f>+AG178</f>
        <v>0</v>
      </c>
      <c r="AF40" s="425">
        <f>+AH178</f>
        <v>0</v>
      </c>
      <c r="AG40" s="452"/>
      <c r="AH40" s="453"/>
      <c r="AI40" s="453"/>
      <c r="AJ40" s="448"/>
      <c r="AK40" s="454">
        <v>11</v>
      </c>
      <c r="AL40" s="454"/>
      <c r="AM40" s="455">
        <f>+AO178</f>
        <v>0</v>
      </c>
      <c r="AN40" s="455">
        <f>+AP178</f>
        <v>0</v>
      </c>
      <c r="AO40" s="455"/>
      <c r="AP40" s="455"/>
      <c r="AQ40" s="455"/>
      <c r="AR40" s="455">
        <f>+AT178</f>
        <v>0</v>
      </c>
      <c r="AS40" s="455">
        <f>+AU178</f>
        <v>0</v>
      </c>
      <c r="AT40" s="455"/>
      <c r="AU40" s="455"/>
      <c r="AV40" s="455">
        <v>11</v>
      </c>
      <c r="AW40" s="455">
        <f>+AY178</f>
        <v>0</v>
      </c>
      <c r="AX40" s="455">
        <f>+AZ178</f>
        <v>0</v>
      </c>
      <c r="AY40" s="452"/>
      <c r="AZ40" s="453"/>
      <c r="BB40" s="454">
        <v>11</v>
      </c>
      <c r="BC40" s="454"/>
      <c r="BD40" s="455">
        <f>+BF178</f>
        <v>0</v>
      </c>
      <c r="BE40" s="455">
        <f>+BG178</f>
        <v>0</v>
      </c>
      <c r="BF40" s="455"/>
      <c r="BG40" s="455"/>
      <c r="BH40" s="455"/>
      <c r="BI40" s="455">
        <f>+BK178</f>
        <v>0</v>
      </c>
      <c r="BJ40" s="455">
        <f>+BL178</f>
        <v>0</v>
      </c>
      <c r="BK40" s="455"/>
      <c r="BL40" s="455"/>
      <c r="BM40" s="455">
        <v>11</v>
      </c>
      <c r="BN40" s="455">
        <f>+BP178</f>
        <v>0</v>
      </c>
      <c r="BO40" s="455">
        <f>+BQ178</f>
        <v>0</v>
      </c>
      <c r="BP40" s="452"/>
      <c r="BQ40" s="453"/>
    </row>
    <row r="41" spans="1:69" ht="15.6">
      <c r="A41" s="417">
        <f t="shared" si="0"/>
        <v>0</v>
      </c>
      <c r="B41" s="417">
        <f t="shared" si="1"/>
        <v>0</v>
      </c>
      <c r="C41" s="418">
        <v>12</v>
      </c>
      <c r="D41" s="418"/>
      <c r="E41" s="424">
        <f>+G190</f>
        <v>0</v>
      </c>
      <c r="F41" s="425">
        <f>+H190</f>
        <v>0</v>
      </c>
      <c r="G41" s="421"/>
      <c r="H41" s="421"/>
      <c r="I41" s="421"/>
      <c r="J41" s="421"/>
      <c r="K41" s="421"/>
      <c r="L41" s="424">
        <f>+N190</f>
        <v>0</v>
      </c>
      <c r="M41" s="425">
        <f>+O190</f>
        <v>0</v>
      </c>
      <c r="N41" s="421"/>
      <c r="O41" s="421"/>
      <c r="P41" s="421"/>
      <c r="Q41" s="421">
        <v>12</v>
      </c>
      <c r="R41" s="424">
        <f>+T190</f>
        <v>0</v>
      </c>
      <c r="S41" s="425">
        <f>+U190</f>
        <v>0</v>
      </c>
      <c r="T41" s="422"/>
      <c r="U41" s="423"/>
      <c r="V41" s="423"/>
      <c r="W41" s="421">
        <v>12</v>
      </c>
      <c r="X41" s="424">
        <f>+Z190</f>
        <v>0</v>
      </c>
      <c r="Y41" s="425">
        <f>+AA190</f>
        <v>0</v>
      </c>
      <c r="Z41" s="422"/>
      <c r="AA41" s="423"/>
      <c r="AB41" s="423"/>
      <c r="AC41" s="423"/>
      <c r="AD41" s="423"/>
      <c r="AE41" s="424">
        <f>+AG190</f>
        <v>0</v>
      </c>
      <c r="AF41" s="425">
        <f>+AH190</f>
        <v>0</v>
      </c>
      <c r="AG41" s="452"/>
      <c r="AH41" s="453"/>
      <c r="AI41" s="453"/>
      <c r="AJ41" s="448"/>
      <c r="AK41" s="454">
        <v>12</v>
      </c>
      <c r="AL41" s="454"/>
      <c r="AM41" s="455">
        <f>+AO190</f>
        <v>0</v>
      </c>
      <c r="AN41" s="455">
        <f>+AP190</f>
        <v>0</v>
      </c>
      <c r="AO41" s="455"/>
      <c r="AP41" s="455"/>
      <c r="AQ41" s="455"/>
      <c r="AR41" s="455">
        <f>+AT190</f>
        <v>0</v>
      </c>
      <c r="AS41" s="455">
        <f>+AU190</f>
        <v>0</v>
      </c>
      <c r="AT41" s="455"/>
      <c r="AU41" s="455"/>
      <c r="AV41" s="455">
        <v>12</v>
      </c>
      <c r="AW41" s="455">
        <f>+AY190</f>
        <v>0</v>
      </c>
      <c r="AX41" s="455">
        <f>+AZ190</f>
        <v>0</v>
      </c>
      <c r="AY41" s="452"/>
      <c r="AZ41" s="453"/>
      <c r="BB41" s="454">
        <v>12</v>
      </c>
      <c r="BC41" s="454"/>
      <c r="BD41" s="455">
        <f>+BF190</f>
        <v>0</v>
      </c>
      <c r="BE41" s="455">
        <f>+BG190</f>
        <v>0</v>
      </c>
      <c r="BF41" s="455"/>
      <c r="BG41" s="455"/>
      <c r="BH41" s="455"/>
      <c r="BI41" s="455">
        <f>+BK190</f>
        <v>0</v>
      </c>
      <c r="BJ41" s="455">
        <f>+BL190</f>
        <v>0</v>
      </c>
      <c r="BK41" s="455"/>
      <c r="BL41" s="455"/>
      <c r="BM41" s="455">
        <v>12</v>
      </c>
      <c r="BN41" s="455">
        <f>+BP190</f>
        <v>0</v>
      </c>
      <c r="BO41" s="455">
        <f>+BQ190</f>
        <v>0</v>
      </c>
      <c r="BP41" s="452"/>
      <c r="BQ41" s="453"/>
    </row>
    <row r="42" spans="1:69" ht="15.6">
      <c r="A42" s="417">
        <f t="shared" si="0"/>
        <v>0</v>
      </c>
      <c r="B42" s="417">
        <f t="shared" si="1"/>
        <v>0</v>
      </c>
      <c r="C42" s="418">
        <v>13</v>
      </c>
      <c r="D42" s="418"/>
      <c r="E42" s="424">
        <f>+G202</f>
        <v>0</v>
      </c>
      <c r="F42" s="425">
        <f>+H202</f>
        <v>0</v>
      </c>
      <c r="G42" s="421"/>
      <c r="H42" s="421"/>
      <c r="I42" s="421"/>
      <c r="J42" s="421"/>
      <c r="K42" s="421"/>
      <c r="L42" s="424">
        <f>+N202</f>
        <v>0</v>
      </c>
      <c r="M42" s="425">
        <f>+O202</f>
        <v>0</v>
      </c>
      <c r="N42" s="421"/>
      <c r="O42" s="421"/>
      <c r="P42" s="421"/>
      <c r="Q42" s="421">
        <v>13</v>
      </c>
      <c r="R42" s="424">
        <f>+T202</f>
        <v>0</v>
      </c>
      <c r="S42" s="425">
        <f>+U202</f>
        <v>0</v>
      </c>
      <c r="T42" s="422"/>
      <c r="U42" s="423"/>
      <c r="V42" s="423"/>
      <c r="W42" s="421">
        <v>13</v>
      </c>
      <c r="X42" s="424">
        <f>+Z202</f>
        <v>0</v>
      </c>
      <c r="Y42" s="425">
        <f>+AA202</f>
        <v>0</v>
      </c>
      <c r="Z42" s="422"/>
      <c r="AA42" s="423"/>
      <c r="AB42" s="423"/>
      <c r="AC42" s="423"/>
      <c r="AD42" s="423"/>
      <c r="AE42" s="424">
        <f>+AG202</f>
        <v>0</v>
      </c>
      <c r="AF42" s="425">
        <f>+AH202</f>
        <v>0</v>
      </c>
      <c r="AG42" s="452"/>
      <c r="AH42" s="453"/>
      <c r="AI42" s="453"/>
      <c r="AJ42" s="448"/>
      <c r="AK42" s="454">
        <v>13</v>
      </c>
      <c r="AL42" s="454"/>
      <c r="AM42" s="455">
        <f>+AO202</f>
        <v>0</v>
      </c>
      <c r="AN42" s="455">
        <f>+AP202</f>
        <v>0</v>
      </c>
      <c r="AO42" s="455"/>
      <c r="AP42" s="455"/>
      <c r="AQ42" s="455"/>
      <c r="AR42" s="455">
        <f>+AT202</f>
        <v>0</v>
      </c>
      <c r="AS42" s="455">
        <f>+AU202</f>
        <v>0</v>
      </c>
      <c r="AT42" s="455"/>
      <c r="AU42" s="455"/>
      <c r="AV42" s="455">
        <v>13</v>
      </c>
      <c r="AW42" s="455">
        <f>+AY202</f>
        <v>0</v>
      </c>
      <c r="AX42" s="455">
        <f>+AZ202</f>
        <v>0</v>
      </c>
      <c r="AY42" s="452"/>
      <c r="AZ42" s="453"/>
      <c r="BB42" s="454">
        <v>13</v>
      </c>
      <c r="BC42" s="454"/>
      <c r="BD42" s="455">
        <f>+BF202</f>
        <v>0</v>
      </c>
      <c r="BE42" s="455">
        <f>+BG202</f>
        <v>0</v>
      </c>
      <c r="BF42" s="455"/>
      <c r="BG42" s="455"/>
      <c r="BH42" s="455"/>
      <c r="BI42" s="455">
        <f>+BK202</f>
        <v>0</v>
      </c>
      <c r="BJ42" s="455">
        <f>+BL202</f>
        <v>0</v>
      </c>
      <c r="BK42" s="455"/>
      <c r="BL42" s="455"/>
      <c r="BM42" s="455">
        <v>13</v>
      </c>
      <c r="BN42" s="455">
        <f>+BP202</f>
        <v>0</v>
      </c>
      <c r="BO42" s="455">
        <f>+BQ202</f>
        <v>0</v>
      </c>
      <c r="BP42" s="452"/>
      <c r="BQ42" s="453"/>
    </row>
    <row r="43" spans="1:69" ht="15.6">
      <c r="A43" s="417">
        <f t="shared" si="0"/>
        <v>0</v>
      </c>
      <c r="B43" s="417">
        <f t="shared" si="1"/>
        <v>0</v>
      </c>
      <c r="C43" s="418">
        <v>14</v>
      </c>
      <c r="D43" s="418"/>
      <c r="E43" s="424">
        <f>+G214</f>
        <v>0</v>
      </c>
      <c r="F43" s="425">
        <f>+H214</f>
        <v>0</v>
      </c>
      <c r="G43" s="421"/>
      <c r="H43" s="421"/>
      <c r="I43" s="421"/>
      <c r="J43" s="421"/>
      <c r="K43" s="421"/>
      <c r="L43" s="424">
        <f>+N214</f>
        <v>0</v>
      </c>
      <c r="M43" s="425">
        <f>+O214</f>
        <v>0</v>
      </c>
      <c r="N43" s="421"/>
      <c r="O43" s="421"/>
      <c r="P43" s="421"/>
      <c r="Q43" s="421">
        <v>14</v>
      </c>
      <c r="R43" s="424">
        <f>+T214</f>
        <v>0</v>
      </c>
      <c r="S43" s="425">
        <f>+U214</f>
        <v>0</v>
      </c>
      <c r="T43" s="422"/>
      <c r="U43" s="423"/>
      <c r="V43" s="423"/>
      <c r="W43" s="421">
        <v>14</v>
      </c>
      <c r="X43" s="424">
        <f>+Z214</f>
        <v>0</v>
      </c>
      <c r="Y43" s="425">
        <f>+AA214</f>
        <v>0</v>
      </c>
      <c r="Z43" s="422"/>
      <c r="AA43" s="423"/>
      <c r="AB43" s="423"/>
      <c r="AC43" s="423"/>
      <c r="AD43" s="423"/>
      <c r="AE43" s="424">
        <f>+AG214</f>
        <v>0</v>
      </c>
      <c r="AF43" s="425">
        <f>+AH214</f>
        <v>0</v>
      </c>
      <c r="AG43" s="452"/>
      <c r="AH43" s="453"/>
      <c r="AI43" s="453"/>
      <c r="AJ43" s="448"/>
      <c r="AK43" s="454">
        <v>14</v>
      </c>
      <c r="AL43" s="454"/>
      <c r="AM43" s="455">
        <f>+AO214</f>
        <v>0</v>
      </c>
      <c r="AN43" s="455">
        <f>+AP214</f>
        <v>0</v>
      </c>
      <c r="AO43" s="455"/>
      <c r="AP43" s="455"/>
      <c r="AQ43" s="455"/>
      <c r="AR43" s="455">
        <f>+AT214</f>
        <v>0</v>
      </c>
      <c r="AS43" s="455">
        <f>+AU214</f>
        <v>0</v>
      </c>
      <c r="AT43" s="455"/>
      <c r="AU43" s="455"/>
      <c r="AV43" s="455">
        <v>14</v>
      </c>
      <c r="AW43" s="455">
        <f>+AY214</f>
        <v>0</v>
      </c>
      <c r="AX43" s="455">
        <f>+AZ214</f>
        <v>0</v>
      </c>
      <c r="AY43" s="452"/>
      <c r="AZ43" s="453"/>
      <c r="BB43" s="454">
        <v>14</v>
      </c>
      <c r="BC43" s="454"/>
      <c r="BD43" s="455">
        <f>+BF214</f>
        <v>0</v>
      </c>
      <c r="BE43" s="455">
        <f>+BG214</f>
        <v>0</v>
      </c>
      <c r="BF43" s="455"/>
      <c r="BG43" s="455"/>
      <c r="BH43" s="455"/>
      <c r="BI43" s="455">
        <f>+BK214</f>
        <v>0</v>
      </c>
      <c r="BJ43" s="455">
        <f>+BL214</f>
        <v>0</v>
      </c>
      <c r="BK43" s="455"/>
      <c r="BL43" s="455"/>
      <c r="BM43" s="455">
        <v>14</v>
      </c>
      <c r="BN43" s="455">
        <f>+BP214</f>
        <v>0</v>
      </c>
      <c r="BO43" s="455">
        <f>+BQ214</f>
        <v>0</v>
      </c>
      <c r="BP43" s="452"/>
      <c r="BQ43" s="453"/>
    </row>
    <row r="44" spans="1:69" ht="15.6">
      <c r="A44" s="417">
        <f t="shared" si="0"/>
        <v>0</v>
      </c>
      <c r="B44" s="417">
        <f t="shared" si="1"/>
        <v>0</v>
      </c>
      <c r="C44" s="418">
        <v>15</v>
      </c>
      <c r="D44" s="418"/>
      <c r="E44" s="426">
        <f>+G226</f>
        <v>0</v>
      </c>
      <c r="F44" s="427">
        <f>+H226</f>
        <v>0</v>
      </c>
      <c r="G44" s="421"/>
      <c r="H44" s="421"/>
      <c r="I44" s="421"/>
      <c r="J44" s="421"/>
      <c r="K44" s="421"/>
      <c r="L44" s="426">
        <f>+N226</f>
        <v>0</v>
      </c>
      <c r="M44" s="427">
        <f>+O226</f>
        <v>0</v>
      </c>
      <c r="N44" s="421"/>
      <c r="O44" s="421"/>
      <c r="P44" s="421"/>
      <c r="Q44" s="421">
        <v>15</v>
      </c>
      <c r="R44" s="426">
        <f>+T226</f>
        <v>0</v>
      </c>
      <c r="S44" s="427">
        <f>+U226</f>
        <v>0</v>
      </c>
      <c r="T44" s="422"/>
      <c r="U44" s="423"/>
      <c r="V44" s="423"/>
      <c r="W44" s="421">
        <v>15</v>
      </c>
      <c r="X44" s="426">
        <f>+Z226</f>
        <v>0</v>
      </c>
      <c r="Y44" s="427">
        <f>+AA226</f>
        <v>0</v>
      </c>
      <c r="Z44" s="422"/>
      <c r="AA44" s="423"/>
      <c r="AB44" s="423"/>
      <c r="AC44" s="423"/>
      <c r="AD44" s="423"/>
      <c r="AE44" s="426">
        <f>+AG226</f>
        <v>0</v>
      </c>
      <c r="AF44" s="427">
        <f>+AH226</f>
        <v>0</v>
      </c>
      <c r="AG44" s="452"/>
      <c r="AH44" s="453"/>
      <c r="AI44" s="453"/>
      <c r="AJ44" s="448"/>
      <c r="AK44" s="454">
        <v>15</v>
      </c>
      <c r="AL44" s="454"/>
      <c r="AM44" s="455">
        <f>+AO226</f>
        <v>0</v>
      </c>
      <c r="AN44" s="455">
        <f>+AP226</f>
        <v>0</v>
      </c>
      <c r="AO44" s="455"/>
      <c r="AP44" s="455"/>
      <c r="AQ44" s="455"/>
      <c r="AR44" s="455">
        <f>+AT226</f>
        <v>0</v>
      </c>
      <c r="AS44" s="455">
        <f>+AU226</f>
        <v>0</v>
      </c>
      <c r="AT44" s="455"/>
      <c r="AU44" s="455"/>
      <c r="AV44" s="455">
        <v>15</v>
      </c>
      <c r="AW44" s="455">
        <f>+AY226</f>
        <v>0</v>
      </c>
      <c r="AX44" s="455">
        <f>+AZ226</f>
        <v>0</v>
      </c>
      <c r="AY44" s="452"/>
      <c r="AZ44" s="453"/>
      <c r="BB44" s="454">
        <v>15</v>
      </c>
      <c r="BC44" s="454"/>
      <c r="BD44" s="455">
        <f>+BF226</f>
        <v>0</v>
      </c>
      <c r="BE44" s="455">
        <f>+BG226</f>
        <v>0</v>
      </c>
      <c r="BF44" s="455"/>
      <c r="BG44" s="455"/>
      <c r="BH44" s="455"/>
      <c r="BI44" s="455">
        <f>+BK226</f>
        <v>0</v>
      </c>
      <c r="BJ44" s="455">
        <f>+BL226</f>
        <v>0</v>
      </c>
      <c r="BK44" s="455"/>
      <c r="BL44" s="455"/>
      <c r="BM44" s="455">
        <v>15</v>
      </c>
      <c r="BN44" s="455">
        <f>+BP226</f>
        <v>0</v>
      </c>
      <c r="BO44" s="455">
        <f>+BQ226</f>
        <v>0</v>
      </c>
      <c r="BP44" s="452"/>
      <c r="BQ44" s="453"/>
    </row>
    <row r="45" spans="1:69">
      <c r="A45" s="406"/>
      <c r="B45" s="406"/>
      <c r="C45" s="406"/>
      <c r="D45" s="406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399"/>
      <c r="P45" s="399"/>
      <c r="Q45" s="399"/>
      <c r="R45" s="399"/>
      <c r="S45" s="399"/>
      <c r="T45" s="406"/>
      <c r="U45" s="406"/>
      <c r="V45" s="406"/>
      <c r="W45" s="399"/>
      <c r="X45" s="399"/>
      <c r="Y45" s="399"/>
      <c r="Z45" s="406"/>
      <c r="AA45" s="406"/>
      <c r="AB45" s="406"/>
      <c r="AC45" s="406"/>
      <c r="AD45" s="406"/>
      <c r="AE45" s="399"/>
      <c r="AF45" s="399"/>
      <c r="AG45" s="448"/>
      <c r="AH45" s="448"/>
      <c r="AI45" s="448"/>
      <c r="AJ45" s="448"/>
      <c r="AK45" s="448"/>
      <c r="AL45" s="448"/>
      <c r="AM45" s="444"/>
      <c r="AN45" s="444"/>
      <c r="AO45" s="444"/>
      <c r="AP45" s="444"/>
      <c r="AQ45" s="444"/>
      <c r="AR45" s="444"/>
      <c r="AS45" s="444"/>
      <c r="AT45" s="444"/>
      <c r="AU45" s="444"/>
      <c r="AV45" s="444"/>
      <c r="AW45" s="444"/>
      <c r="AX45" s="444"/>
      <c r="AY45" s="448"/>
      <c r="AZ45" s="448"/>
      <c r="BB45" s="448"/>
      <c r="BC45" s="448"/>
      <c r="BD45" s="444"/>
      <c r="BE45" s="444"/>
      <c r="BF45" s="444"/>
      <c r="BG45" s="444"/>
      <c r="BH45" s="444"/>
      <c r="BI45" s="444"/>
      <c r="BJ45" s="444"/>
      <c r="BK45" s="444"/>
      <c r="BL45" s="444"/>
      <c r="BM45" s="444"/>
      <c r="BN45" s="444"/>
      <c r="BO45" s="444"/>
      <c r="BP45" s="448"/>
      <c r="BQ45" s="448"/>
    </row>
    <row r="46" spans="1:69">
      <c r="A46" s="406"/>
      <c r="C46" s="406"/>
      <c r="D46" s="406" t="s">
        <v>508</v>
      </c>
      <c r="E46" s="399" t="s">
        <v>52</v>
      </c>
      <c r="F46" s="399" t="s">
        <v>509</v>
      </c>
      <c r="G46" s="399"/>
      <c r="H46" s="399"/>
      <c r="I46" s="399"/>
      <c r="J46" s="399"/>
      <c r="K46" s="399" t="s">
        <v>508</v>
      </c>
      <c r="L46" s="399" t="s">
        <v>52</v>
      </c>
      <c r="M46" s="399" t="s">
        <v>509</v>
      </c>
      <c r="N46" s="399"/>
      <c r="O46" s="399"/>
      <c r="P46" s="399"/>
      <c r="Q46" s="399" t="s">
        <v>508</v>
      </c>
      <c r="R46" s="399" t="s">
        <v>52</v>
      </c>
      <c r="S46" s="399" t="s">
        <v>509</v>
      </c>
      <c r="T46" s="406"/>
      <c r="U46" s="406"/>
      <c r="V46" s="406"/>
      <c r="W46" s="399" t="s">
        <v>508</v>
      </c>
      <c r="X46" s="399" t="s">
        <v>52</v>
      </c>
      <c r="Y46" s="399" t="s">
        <v>509</v>
      </c>
      <c r="Z46" s="406"/>
      <c r="AA46" s="406"/>
      <c r="AB46" s="406"/>
      <c r="AC46" s="406"/>
      <c r="AD46" s="399" t="s">
        <v>508</v>
      </c>
      <c r="AE46" s="399" t="s">
        <v>52</v>
      </c>
      <c r="AF46" s="399" t="s">
        <v>509</v>
      </c>
      <c r="AG46" s="448"/>
      <c r="AH46" s="448"/>
      <c r="AI46" s="448"/>
      <c r="AJ46" s="448"/>
      <c r="AK46" s="448"/>
      <c r="AL46" s="448" t="s">
        <v>508</v>
      </c>
      <c r="AM46" s="444" t="s">
        <v>52</v>
      </c>
      <c r="AN46" s="444" t="s">
        <v>509</v>
      </c>
      <c r="AO46" s="444"/>
      <c r="AP46" s="444"/>
      <c r="AQ46" s="444" t="s">
        <v>508</v>
      </c>
      <c r="AR46" s="444" t="s">
        <v>52</v>
      </c>
      <c r="AS46" s="444" t="s">
        <v>509</v>
      </c>
      <c r="AT46" s="444"/>
      <c r="AU46" s="444"/>
      <c r="AV46" s="444" t="s">
        <v>508</v>
      </c>
      <c r="AW46" s="444" t="s">
        <v>52</v>
      </c>
      <c r="AX46" s="444" t="s">
        <v>509</v>
      </c>
      <c r="AY46" s="448"/>
      <c r="AZ46" s="448"/>
      <c r="BB46" s="448"/>
      <c r="BC46" s="448" t="s">
        <v>508</v>
      </c>
      <c r="BD46" s="444" t="s">
        <v>52</v>
      </c>
      <c r="BE46" s="444" t="s">
        <v>509</v>
      </c>
      <c r="BF46" s="444"/>
      <c r="BG46" s="444"/>
      <c r="BH46" s="444" t="s">
        <v>508</v>
      </c>
      <c r="BI46" s="444" t="s">
        <v>52</v>
      </c>
      <c r="BJ46" s="444" t="s">
        <v>509</v>
      </c>
      <c r="BK46" s="444"/>
      <c r="BL46" s="444"/>
      <c r="BM46" s="444" t="s">
        <v>508</v>
      </c>
      <c r="BN46" s="444" t="s">
        <v>52</v>
      </c>
      <c r="BO46" s="444" t="s">
        <v>509</v>
      </c>
      <c r="BP46" s="448"/>
      <c r="BQ46" s="448"/>
    </row>
    <row r="47" spans="1:69">
      <c r="A47" s="406"/>
      <c r="C47" s="406">
        <v>1</v>
      </c>
      <c r="D47" s="428">
        <f>IF($C$47=E24+1,E18,0)</f>
        <v>0</v>
      </c>
      <c r="E47" s="399">
        <f>+D47*E$19/1200</f>
        <v>0</v>
      </c>
      <c r="F47" s="399">
        <f>IF(D47=0,0,IF($C47&lt;=E$25,0,E$26-E47))</f>
        <v>0</v>
      </c>
      <c r="G47" s="399"/>
      <c r="H47" s="399"/>
      <c r="I47" s="399">
        <f>SUM(E47+F47)</f>
        <v>0</v>
      </c>
      <c r="J47" s="399"/>
      <c r="K47" s="399">
        <f>IF($C$47=L24+1,L18,0)</f>
        <v>0</v>
      </c>
      <c r="L47" s="399">
        <f>+K47*L$19/1200</f>
        <v>0</v>
      </c>
      <c r="M47" s="399">
        <f>IF(K47=0,0,IF($C47&lt;=L$25,0,L$26-L47))</f>
        <v>0</v>
      </c>
      <c r="N47" s="399"/>
      <c r="O47" s="399"/>
      <c r="P47" s="399">
        <f>SUM(L47+M47)</f>
        <v>0</v>
      </c>
      <c r="Q47" s="399">
        <f>IF($C$47=R24+1,R18,0)</f>
        <v>0</v>
      </c>
      <c r="R47" s="399">
        <f>+Q47*R$19/1200</f>
        <v>0</v>
      </c>
      <c r="S47" s="399">
        <f>IF(Q47=0,0,IF($C47&lt;=R$25,0,R$26-R47))</f>
        <v>0</v>
      </c>
      <c r="T47" s="406"/>
      <c r="U47" s="406"/>
      <c r="V47" s="399">
        <f>SUM(R47+S47)</f>
        <v>0</v>
      </c>
      <c r="W47" s="399">
        <f>IF($C$47=X24+1,X18,0)</f>
        <v>0</v>
      </c>
      <c r="X47" s="399">
        <f>+W47*X$19/1200</f>
        <v>0</v>
      </c>
      <c r="Y47" s="399">
        <f>IF(W47=0,0,IF($C47&lt;=X$25,0,X$26-X47))</f>
        <v>0</v>
      </c>
      <c r="Z47" s="406"/>
      <c r="AA47" s="406"/>
      <c r="AB47" s="399">
        <f>SUM(X47+Y47)</f>
        <v>0</v>
      </c>
      <c r="AC47" s="399"/>
      <c r="AD47" s="399">
        <f>IF($C$47=AE24+1,AE18,0)</f>
        <v>0</v>
      </c>
      <c r="AE47" s="399">
        <f>+AD47*AE$19/1200</f>
        <v>0</v>
      </c>
      <c r="AF47" s="399">
        <f>IF(AD47=0,0,IF($C47&lt;=AE$25,0,AE$26-AE47))</f>
        <v>0</v>
      </c>
      <c r="AG47" s="448"/>
      <c r="AH47" s="448"/>
      <c r="AI47" s="444">
        <f>SUM(AE47+AF47)</f>
        <v>0</v>
      </c>
      <c r="AJ47" s="448"/>
      <c r="AK47" s="448">
        <v>1</v>
      </c>
      <c r="AL47" s="456">
        <f>IF($C$47=AM24+1,AM18,0)</f>
        <v>0</v>
      </c>
      <c r="AM47" s="444">
        <f>+AL47*AM$19/1200</f>
        <v>0</v>
      </c>
      <c r="AN47" s="444">
        <f>IF(AL47=0,0,IF($C47&lt;=AM$25,0,AM$26-AM47))</f>
        <v>0</v>
      </c>
      <c r="AO47" s="444"/>
      <c r="AP47" s="444"/>
      <c r="AQ47" s="444">
        <f>IF($C$47=AR24+1,AR18,0)</f>
        <v>0</v>
      </c>
      <c r="AR47" s="444">
        <f>+AQ47*AR$19/1200</f>
        <v>0</v>
      </c>
      <c r="AS47" s="444">
        <f>IF(AQ47=0,0,IF($C47&lt;=AR$25,0,AR$26-AR47))</f>
        <v>0</v>
      </c>
      <c r="AT47" s="444"/>
      <c r="AU47" s="444"/>
      <c r="AV47" s="444">
        <f>IF($C$47=AW24+1,AW18,0)</f>
        <v>0</v>
      </c>
      <c r="AW47" s="444">
        <f>+AV47*AW$19/1200</f>
        <v>0</v>
      </c>
      <c r="AX47" s="444">
        <f>IF(AV47=0,0,IF($C47&lt;=AW$25,0,AW$26-AW47))</f>
        <v>0</v>
      </c>
      <c r="AY47" s="448"/>
      <c r="AZ47" s="448"/>
      <c r="BB47" s="448">
        <v>1</v>
      </c>
      <c r="BC47" s="456">
        <f>IF($C$47=BD24+1,BD18,0)</f>
        <v>0</v>
      </c>
      <c r="BD47" s="444">
        <f>+BC47*BD$19/1200</f>
        <v>0</v>
      </c>
      <c r="BE47" s="444">
        <f>IF(BC47=0,0,IF($C47&lt;=BD$25,0,BD$26-BD47))</f>
        <v>0</v>
      </c>
      <c r="BF47" s="444"/>
      <c r="BG47" s="444"/>
      <c r="BH47" s="444">
        <f>IF($C$47=BI24+1,BI18,0)</f>
        <v>0</v>
      </c>
      <c r="BI47" s="444">
        <f>+BH47*BI$19/1200</f>
        <v>0</v>
      </c>
      <c r="BJ47" s="444">
        <f>IF(BH47=0,0,IF($C47&lt;=BI$25,0,BI$26-BI47))</f>
        <v>0</v>
      </c>
      <c r="BK47" s="444"/>
      <c r="BL47" s="444"/>
      <c r="BM47" s="444">
        <f>IF($C$47=BN24+1,BN18,0)</f>
        <v>0</v>
      </c>
      <c r="BN47" s="444">
        <f>+BM47*BN$19/1200</f>
        <v>0</v>
      </c>
      <c r="BO47" s="444">
        <f>IF(BM47=0,0,IF($C47&lt;=BN$25,0,BN$26-BN47))</f>
        <v>0</v>
      </c>
      <c r="BP47" s="448"/>
      <c r="BQ47" s="448"/>
    </row>
    <row r="48" spans="1:69">
      <c r="A48" s="406"/>
      <c r="C48" s="406">
        <v>2</v>
      </c>
      <c r="D48" s="428">
        <f t="shared" ref="D48:D111" si="2">IF($C48=(E$24+1),E$18,IF($C48&gt;E$21+E$24,"",D47-F47))</f>
        <v>0</v>
      </c>
      <c r="E48" s="399">
        <f>IF($C48&gt;E$21+E$24,0,+D48*E$19/1200)</f>
        <v>0</v>
      </c>
      <c r="F48" s="399">
        <f>IF(D48=0,0,IF($C48&gt;E$21+E$24,0,IF($C48&gt;(E$25+E$24),(+E$26-E48),0)))</f>
        <v>0</v>
      </c>
      <c r="G48" s="399"/>
      <c r="H48" s="399"/>
      <c r="I48" s="399">
        <f t="shared" ref="I48:I111" si="3">SUM(E48+F48)</f>
        <v>0</v>
      </c>
      <c r="J48" s="399"/>
      <c r="K48" s="399">
        <f t="shared" ref="K48:K111" si="4">IF($C48=(L$24+1),L$18,IF($C48&gt;L$21+L$24,"",K47-M47))</f>
        <v>0</v>
      </c>
      <c r="L48" s="399">
        <f>IF($C48&gt;L$21+L$24,0,+K48*L$19/1200)</f>
        <v>0</v>
      </c>
      <c r="M48" s="399">
        <f>IF(K48=0,0,IF($C48&gt;L$21+L$24,0,IF($C48&gt;(L$25+L$24),(+L$26-L48),0)))</f>
        <v>0</v>
      </c>
      <c r="N48" s="399"/>
      <c r="O48" s="399"/>
      <c r="P48" s="399">
        <f t="shared" ref="P48:P111" si="5">SUM(L48+M48)</f>
        <v>0</v>
      </c>
      <c r="Q48" s="399">
        <f t="shared" ref="Q48:Q111" si="6">IF($C48=(R$24+1),R$18,IF($C48&gt;R$21+R$24,"",Q47-S47))</f>
        <v>0</v>
      </c>
      <c r="R48" s="399">
        <f>IF($C48&gt;R$21+R$24,0,+Q48*R$19/1200)</f>
        <v>0</v>
      </c>
      <c r="S48" s="399">
        <f>IF(Q48=0,0,IF($C48&gt;R$21+R$24,0,IF($C48&gt;(R$25+R$24),(+R$26-R48),0)))</f>
        <v>0</v>
      </c>
      <c r="T48" s="406"/>
      <c r="U48" s="406"/>
      <c r="V48" s="399">
        <f t="shared" ref="V48:V111" si="7">SUM(R48+S48)</f>
        <v>0</v>
      </c>
      <c r="W48" s="399">
        <f t="shared" ref="W48:W111" si="8">IF($C48=(X$24+1),X$18,IF($C48&gt;X$21+X$24,"",W47-Y47))</f>
        <v>0</v>
      </c>
      <c r="X48" s="399">
        <f>IF($C48&gt;X$21+X$24,0,+W48*X$19/1200)</f>
        <v>0</v>
      </c>
      <c r="Y48" s="399">
        <f>IF(W48=0,0,IF($C48&gt;X$21+X$24,0,IF($C48&gt;(X$25+X$24),(+X$26-X48),0)))</f>
        <v>0</v>
      </c>
      <c r="Z48" s="406"/>
      <c r="AA48" s="406"/>
      <c r="AB48" s="399">
        <f t="shared" ref="AB48:AB111" si="9">SUM(X48+Y48)</f>
        <v>0</v>
      </c>
      <c r="AC48" s="399"/>
      <c r="AD48" s="399">
        <f t="shared" ref="AD48:AD111" si="10">IF($C48=(AE$24+1),AE$18,IF($C48&gt;AE$21+AE$24,"",AD47-AF47))</f>
        <v>0</v>
      </c>
      <c r="AE48" s="399">
        <f t="shared" ref="AE48:AE111" si="11">IF($C48&gt;AE$21+AE$24,0,+AD48*AE$19/1200)</f>
        <v>0</v>
      </c>
      <c r="AF48" s="399">
        <f t="shared" ref="AF48:AF111" si="12">IF(AD48=0,0,IF($C48&gt;AE$21+AE$24,0,IF($C48&gt;(AE$25+AE$24),(+AE$26-AE48),0)))</f>
        <v>0</v>
      </c>
      <c r="AG48" s="448"/>
      <c r="AH48" s="448"/>
      <c r="AI48" s="444">
        <f t="shared" ref="AI48:AI111" si="13">SUM(AE48+AF48)</f>
        <v>0</v>
      </c>
      <c r="AJ48" s="448"/>
      <c r="AK48" s="448">
        <v>2</v>
      </c>
      <c r="AL48" s="456" t="str">
        <f t="shared" ref="AL48:AL111" si="14">IF($C48=(AM$24+1),AM$18,IF($C48&gt;AM$21+AM$24,"",AL47-AN47))</f>
        <v/>
      </c>
      <c r="AM48" s="444">
        <f>IF($C48&gt;AM$21+AM$24,0,+AL48*AM$19/1200)</f>
        <v>0</v>
      </c>
      <c r="AN48" s="444">
        <f>IF(AL48=0,0,IF($C48&gt;AM$21+AM$24,0,IF($C48&gt;(AM$25+AM$24),(+AM$26-AM48),0)))</f>
        <v>0</v>
      </c>
      <c r="AO48" s="444"/>
      <c r="AP48" s="444"/>
      <c r="AQ48" s="444" t="str">
        <f t="shared" ref="AQ48:AQ111" si="15">IF($C48=(AR$24+1),AR$18,IF($C48&gt;AR$21+AR$24,"",AQ47-AS47))</f>
        <v/>
      </c>
      <c r="AR48" s="444">
        <f>IF($C48&gt;AR$21+AR$24,0,+AQ48*AR$19/1200)</f>
        <v>0</v>
      </c>
      <c r="AS48" s="444">
        <f>IF(AQ48=0,0,IF($C48&gt;AR$21+AR$24,0,IF($C48&gt;(AR$25+AR$24),(+AR$26-AR48),0)))</f>
        <v>0</v>
      </c>
      <c r="AT48" s="444"/>
      <c r="AU48" s="444"/>
      <c r="AV48" s="444" t="str">
        <f t="shared" ref="AV48:AV111" si="16">IF($C48=(AW$24+1),AW$18,IF($C48&gt;AW$21+AW$24,"",AV47-AX47))</f>
        <v/>
      </c>
      <c r="AW48" s="444">
        <f>IF($C48&gt;AW$21+AW$24,0,+AV48*AW$19/1200)</f>
        <v>0</v>
      </c>
      <c r="AX48" s="444">
        <f>IF(AV48=0,0,IF($C48&gt;AW$21+AW$24,0,IF($C48&gt;(AW$25+AW$24),(+AW$26-AW48),0)))</f>
        <v>0</v>
      </c>
      <c r="AY48" s="448"/>
      <c r="AZ48" s="448"/>
      <c r="BB48" s="448">
        <v>2</v>
      </c>
      <c r="BC48" s="456" t="str">
        <f t="shared" ref="BC48:BC111" si="17">IF($C48=(BD$24+1),BD$18,IF($C48&gt;BD$21+BD$24,"",BC47-BE47))</f>
        <v/>
      </c>
      <c r="BD48" s="444">
        <f>IF($C48&gt;BD$21+BD$24,0,+BC48*BD$19/1200)</f>
        <v>0</v>
      </c>
      <c r="BE48" s="444">
        <f>IF(BC48=0,0,IF($C48&gt;BD$21+BD$24,0,IF($C48&gt;(BD$25+BD$24),(+BD$26-BD48),0)))</f>
        <v>0</v>
      </c>
      <c r="BF48" s="444"/>
      <c r="BG48" s="444"/>
      <c r="BH48" s="444" t="str">
        <f t="shared" ref="BH48:BH111" si="18">IF($C48=(BI$24+1),BI$18,IF($C48&gt;BI$21+BI$24,"",BH47-BJ47))</f>
        <v/>
      </c>
      <c r="BI48" s="444">
        <f>IF($C48&gt;BI$21+BI$24,0,+BH48*BI$19/1200)</f>
        <v>0</v>
      </c>
      <c r="BJ48" s="444">
        <f>IF(BH48=0,0,IF($C48&gt;BI$21+BI$24,0,IF($C48&gt;(BI$25+BI$24),(+BI$26-BI48),0)))</f>
        <v>0</v>
      </c>
      <c r="BK48" s="444"/>
      <c r="BL48" s="444"/>
      <c r="BM48" s="444" t="str">
        <f t="shared" ref="BM48:BM111" si="19">IF($C48=(BN$24+1),BN$18,IF($C48&gt;BN$21+BN$24,"",BM47-BO47))</f>
        <v/>
      </c>
      <c r="BN48" s="444">
        <f>IF($C48&gt;BN$21+BN$24,0,+BM48*BN$19/1200)</f>
        <v>0</v>
      </c>
      <c r="BO48" s="444">
        <f>IF(BM48=0,0,IF($C48&gt;BN$21+BN$24,0,IF($C48&gt;(BN$25+BN$24),(+BN$26-BN48),0)))</f>
        <v>0</v>
      </c>
      <c r="BP48" s="448"/>
      <c r="BQ48" s="448"/>
    </row>
    <row r="49" spans="1:69">
      <c r="A49" s="406"/>
      <c r="C49" s="406">
        <v>3</v>
      </c>
      <c r="D49" s="428">
        <f t="shared" si="2"/>
        <v>0</v>
      </c>
      <c r="E49" s="399">
        <f t="shared" ref="E49:E112" si="20">IF($C49&gt;E$21+E$24,0,+D49*E$19/1200)</f>
        <v>0</v>
      </c>
      <c r="F49" s="399">
        <f t="shared" ref="F49:F112" si="21">IF(D49=0,0,IF($C49&gt;E$21+E$24,0,IF($C49&gt;(E$25+E$24),(+E$26-E49),0)))</f>
        <v>0</v>
      </c>
      <c r="G49" s="399"/>
      <c r="H49" s="399"/>
      <c r="I49" s="399">
        <f t="shared" si="3"/>
        <v>0</v>
      </c>
      <c r="J49" s="399"/>
      <c r="K49" s="399">
        <f t="shared" si="4"/>
        <v>0</v>
      </c>
      <c r="L49" s="399">
        <f t="shared" ref="L49:L112" si="22">IF($C49&gt;L$21+L$24,0,+K49*L$19/1200)</f>
        <v>0</v>
      </c>
      <c r="M49" s="399">
        <f t="shared" ref="M49:M112" si="23">IF(K49=0,0,IF($C49&gt;L$21+L$24,0,IF($C49&gt;(L$25+L$24),(+L$26-L49),0)))</f>
        <v>0</v>
      </c>
      <c r="N49" s="399"/>
      <c r="O49" s="399"/>
      <c r="P49" s="399">
        <f t="shared" si="5"/>
        <v>0</v>
      </c>
      <c r="Q49" s="399">
        <f t="shared" si="6"/>
        <v>0</v>
      </c>
      <c r="R49" s="399">
        <f t="shared" ref="R49:R112" si="24">IF($C49&gt;R$21+R$24,0,+Q49*R$19/1200)</f>
        <v>0</v>
      </c>
      <c r="S49" s="399">
        <f t="shared" ref="S49:S112" si="25">IF(Q49=0,0,IF($C49&gt;R$21+R$24,0,IF($C49&gt;(R$25+R$24),(+R$26-R49),0)))</f>
        <v>0</v>
      </c>
      <c r="T49" s="406"/>
      <c r="U49" s="406"/>
      <c r="V49" s="399">
        <f t="shared" si="7"/>
        <v>0</v>
      </c>
      <c r="W49" s="399">
        <f t="shared" si="8"/>
        <v>0</v>
      </c>
      <c r="X49" s="399">
        <f t="shared" ref="X49:X112" si="26">IF($C49&gt;X$21+X$24,0,+W49*X$19/1200)</f>
        <v>0</v>
      </c>
      <c r="Y49" s="399">
        <f t="shared" ref="Y49:Y112" si="27">IF(W49=0,0,IF($C49&gt;X$21+X$24,0,IF($C49&gt;(X$25+X$24),(+X$26-X49),0)))</f>
        <v>0</v>
      </c>
      <c r="Z49" s="406"/>
      <c r="AA49" s="406"/>
      <c r="AB49" s="399">
        <f t="shared" si="9"/>
        <v>0</v>
      </c>
      <c r="AC49" s="399"/>
      <c r="AD49" s="399">
        <f t="shared" si="10"/>
        <v>0</v>
      </c>
      <c r="AE49" s="399">
        <f t="shared" si="11"/>
        <v>0</v>
      </c>
      <c r="AF49" s="399">
        <f t="shared" si="12"/>
        <v>0</v>
      </c>
      <c r="AG49" s="448"/>
      <c r="AH49" s="448"/>
      <c r="AI49" s="444">
        <f t="shared" si="13"/>
        <v>0</v>
      </c>
      <c r="AJ49" s="448"/>
      <c r="AK49" s="448">
        <v>3</v>
      </c>
      <c r="AL49" s="456" t="str">
        <f t="shared" si="14"/>
        <v/>
      </c>
      <c r="AM49" s="444">
        <f t="shared" ref="AM49:AM112" si="28">IF($C49&gt;AM$21+AM$24,0,+AL49*AM$19/1200)</f>
        <v>0</v>
      </c>
      <c r="AN49" s="444">
        <f t="shared" ref="AN49:AN112" si="29">IF(AL49=0,0,IF($C49&gt;AM$21+AM$24,0,IF($C49&gt;(AM$25+AM$24),(+AM$26-AM49),0)))</f>
        <v>0</v>
      </c>
      <c r="AO49" s="444"/>
      <c r="AP49" s="444"/>
      <c r="AQ49" s="444" t="str">
        <f t="shared" si="15"/>
        <v/>
      </c>
      <c r="AR49" s="444">
        <f t="shared" ref="AR49:AR112" si="30">IF($C49&gt;AR$21+AR$24,0,+AQ49*AR$19/1200)</f>
        <v>0</v>
      </c>
      <c r="AS49" s="444">
        <f t="shared" ref="AS49:AS112" si="31">IF(AQ49=0,0,IF($C49&gt;AR$21+AR$24,0,IF($C49&gt;(AR$25+AR$24),(+AR$26-AR49),0)))</f>
        <v>0</v>
      </c>
      <c r="AT49" s="444"/>
      <c r="AU49" s="444"/>
      <c r="AV49" s="444" t="str">
        <f t="shared" si="16"/>
        <v/>
      </c>
      <c r="AW49" s="444">
        <f t="shared" ref="AW49:AW112" si="32">IF($C49&gt;AW$21+AW$24,0,+AV49*AW$19/1200)</f>
        <v>0</v>
      </c>
      <c r="AX49" s="444">
        <f t="shared" ref="AX49:AX112" si="33">IF(AV49=0,0,IF($C49&gt;AW$21+AW$24,0,IF($C49&gt;(AW$25+AW$24),(+AW$26-AW49),0)))</f>
        <v>0</v>
      </c>
      <c r="AY49" s="448"/>
      <c r="AZ49" s="448"/>
      <c r="BB49" s="448">
        <v>3</v>
      </c>
      <c r="BC49" s="456" t="str">
        <f t="shared" si="17"/>
        <v/>
      </c>
      <c r="BD49" s="444">
        <f t="shared" ref="BD49:BD112" si="34">IF($C49&gt;BD$21+BD$24,0,+BC49*BD$19/1200)</f>
        <v>0</v>
      </c>
      <c r="BE49" s="444">
        <f t="shared" ref="BE49:BE112" si="35">IF(BC49=0,0,IF($C49&gt;BD$21+BD$24,0,IF($C49&gt;(BD$25+BD$24),(+BD$26-BD49),0)))</f>
        <v>0</v>
      </c>
      <c r="BF49" s="444"/>
      <c r="BG49" s="444"/>
      <c r="BH49" s="444" t="str">
        <f t="shared" si="18"/>
        <v/>
      </c>
      <c r="BI49" s="444">
        <f t="shared" ref="BI49:BI112" si="36">IF($C49&gt;BI$21+BI$24,0,+BH49*BI$19/1200)</f>
        <v>0</v>
      </c>
      <c r="BJ49" s="444">
        <f t="shared" ref="BJ49:BJ112" si="37">IF(BH49=0,0,IF($C49&gt;BI$21+BI$24,0,IF($C49&gt;(BI$25+BI$24),(+BI$26-BI49),0)))</f>
        <v>0</v>
      </c>
      <c r="BK49" s="444"/>
      <c r="BL49" s="444"/>
      <c r="BM49" s="444" t="str">
        <f t="shared" si="19"/>
        <v/>
      </c>
      <c r="BN49" s="444">
        <f t="shared" ref="BN49:BN112" si="38">IF($C49&gt;BN$21+BN$24,0,+BM49*BN$19/1200)</f>
        <v>0</v>
      </c>
      <c r="BO49" s="444">
        <f t="shared" ref="BO49:BO112" si="39">IF(BM49=0,0,IF($C49&gt;BN$21+BN$24,0,IF($C49&gt;(BN$25+BN$24),(+BN$26-BN49),0)))</f>
        <v>0</v>
      </c>
      <c r="BP49" s="448"/>
      <c r="BQ49" s="448"/>
    </row>
    <row r="50" spans="1:69">
      <c r="A50" s="406"/>
      <c r="C50" s="406">
        <v>4</v>
      </c>
      <c r="D50" s="428">
        <f t="shared" si="2"/>
        <v>0</v>
      </c>
      <c r="E50" s="399">
        <f t="shared" si="20"/>
        <v>0</v>
      </c>
      <c r="F50" s="399">
        <f t="shared" si="21"/>
        <v>0</v>
      </c>
      <c r="G50" s="399"/>
      <c r="H50" s="399"/>
      <c r="I50" s="399">
        <f t="shared" si="3"/>
        <v>0</v>
      </c>
      <c r="J50" s="399"/>
      <c r="K50" s="399">
        <f t="shared" si="4"/>
        <v>0</v>
      </c>
      <c r="L50" s="399">
        <f t="shared" si="22"/>
        <v>0</v>
      </c>
      <c r="M50" s="399">
        <f t="shared" si="23"/>
        <v>0</v>
      </c>
      <c r="N50" s="399"/>
      <c r="O50" s="399"/>
      <c r="P50" s="399">
        <f t="shared" si="5"/>
        <v>0</v>
      </c>
      <c r="Q50" s="399">
        <f t="shared" si="6"/>
        <v>0</v>
      </c>
      <c r="R50" s="399">
        <f t="shared" si="24"/>
        <v>0</v>
      </c>
      <c r="S50" s="399">
        <f t="shared" si="25"/>
        <v>0</v>
      </c>
      <c r="T50" s="406"/>
      <c r="U50" s="406"/>
      <c r="V50" s="399">
        <f t="shared" si="7"/>
        <v>0</v>
      </c>
      <c r="W50" s="399">
        <f t="shared" si="8"/>
        <v>0</v>
      </c>
      <c r="X50" s="399">
        <f t="shared" si="26"/>
        <v>0</v>
      </c>
      <c r="Y50" s="399">
        <f t="shared" si="27"/>
        <v>0</v>
      </c>
      <c r="Z50" s="406"/>
      <c r="AA50" s="406"/>
      <c r="AB50" s="399">
        <f t="shared" si="9"/>
        <v>0</v>
      </c>
      <c r="AC50" s="399"/>
      <c r="AD50" s="399">
        <f t="shared" si="10"/>
        <v>0</v>
      </c>
      <c r="AE50" s="399">
        <f t="shared" si="11"/>
        <v>0</v>
      </c>
      <c r="AF50" s="399">
        <f t="shared" si="12"/>
        <v>0</v>
      </c>
      <c r="AG50" s="448"/>
      <c r="AH50" s="448"/>
      <c r="AI50" s="444">
        <f t="shared" si="13"/>
        <v>0</v>
      </c>
      <c r="AJ50" s="448"/>
      <c r="AK50" s="448">
        <v>4</v>
      </c>
      <c r="AL50" s="456" t="str">
        <f t="shared" si="14"/>
        <v/>
      </c>
      <c r="AM50" s="444">
        <f t="shared" si="28"/>
        <v>0</v>
      </c>
      <c r="AN50" s="444">
        <f t="shared" si="29"/>
        <v>0</v>
      </c>
      <c r="AO50" s="444"/>
      <c r="AP50" s="444"/>
      <c r="AQ50" s="444" t="str">
        <f t="shared" si="15"/>
        <v/>
      </c>
      <c r="AR50" s="444">
        <f t="shared" si="30"/>
        <v>0</v>
      </c>
      <c r="AS50" s="444">
        <f t="shared" si="31"/>
        <v>0</v>
      </c>
      <c r="AT50" s="444"/>
      <c r="AU50" s="444"/>
      <c r="AV50" s="444" t="str">
        <f t="shared" si="16"/>
        <v/>
      </c>
      <c r="AW50" s="444">
        <f t="shared" si="32"/>
        <v>0</v>
      </c>
      <c r="AX50" s="444">
        <f t="shared" si="33"/>
        <v>0</v>
      </c>
      <c r="AY50" s="448"/>
      <c r="AZ50" s="448"/>
      <c r="BB50" s="448">
        <v>4</v>
      </c>
      <c r="BC50" s="456" t="str">
        <f t="shared" si="17"/>
        <v/>
      </c>
      <c r="BD50" s="444">
        <f t="shared" si="34"/>
        <v>0</v>
      </c>
      <c r="BE50" s="444">
        <f t="shared" si="35"/>
        <v>0</v>
      </c>
      <c r="BF50" s="444"/>
      <c r="BG50" s="444"/>
      <c r="BH50" s="444" t="str">
        <f t="shared" si="18"/>
        <v/>
      </c>
      <c r="BI50" s="444">
        <f t="shared" si="36"/>
        <v>0</v>
      </c>
      <c r="BJ50" s="444">
        <f t="shared" si="37"/>
        <v>0</v>
      </c>
      <c r="BK50" s="444"/>
      <c r="BL50" s="444"/>
      <c r="BM50" s="444" t="str">
        <f t="shared" si="19"/>
        <v/>
      </c>
      <c r="BN50" s="444">
        <f t="shared" si="38"/>
        <v>0</v>
      </c>
      <c r="BO50" s="444">
        <f t="shared" si="39"/>
        <v>0</v>
      </c>
      <c r="BP50" s="448"/>
      <c r="BQ50" s="448"/>
    </row>
    <row r="51" spans="1:69">
      <c r="A51" s="406"/>
      <c r="C51" s="406">
        <v>5</v>
      </c>
      <c r="D51" s="428">
        <f t="shared" si="2"/>
        <v>0</v>
      </c>
      <c r="E51" s="399">
        <f t="shared" si="20"/>
        <v>0</v>
      </c>
      <c r="F51" s="399">
        <f t="shared" si="21"/>
        <v>0</v>
      </c>
      <c r="G51" s="399"/>
      <c r="H51" s="399"/>
      <c r="I51" s="399">
        <f t="shared" si="3"/>
        <v>0</v>
      </c>
      <c r="J51" s="399"/>
      <c r="K51" s="399">
        <f t="shared" si="4"/>
        <v>0</v>
      </c>
      <c r="L51" s="399">
        <f t="shared" si="22"/>
        <v>0</v>
      </c>
      <c r="M51" s="399">
        <f t="shared" si="23"/>
        <v>0</v>
      </c>
      <c r="N51" s="399"/>
      <c r="O51" s="399"/>
      <c r="P51" s="399">
        <f t="shared" si="5"/>
        <v>0</v>
      </c>
      <c r="Q51" s="399">
        <f t="shared" si="6"/>
        <v>0</v>
      </c>
      <c r="R51" s="399">
        <f t="shared" si="24"/>
        <v>0</v>
      </c>
      <c r="S51" s="399">
        <f t="shared" si="25"/>
        <v>0</v>
      </c>
      <c r="T51" s="406"/>
      <c r="U51" s="406"/>
      <c r="V51" s="399">
        <f t="shared" si="7"/>
        <v>0</v>
      </c>
      <c r="W51" s="399">
        <f t="shared" si="8"/>
        <v>0</v>
      </c>
      <c r="X51" s="399">
        <f t="shared" si="26"/>
        <v>0</v>
      </c>
      <c r="Y51" s="399">
        <f t="shared" si="27"/>
        <v>0</v>
      </c>
      <c r="Z51" s="406"/>
      <c r="AA51" s="406"/>
      <c r="AB51" s="399">
        <f t="shared" si="9"/>
        <v>0</v>
      </c>
      <c r="AC51" s="399"/>
      <c r="AD51" s="399" t="str">
        <f t="shared" si="10"/>
        <v/>
      </c>
      <c r="AE51" s="399">
        <f t="shared" si="11"/>
        <v>0</v>
      </c>
      <c r="AF51" s="399">
        <f t="shared" si="12"/>
        <v>0</v>
      </c>
      <c r="AG51" s="448"/>
      <c r="AH51" s="448"/>
      <c r="AI51" s="444">
        <f t="shared" si="13"/>
        <v>0</v>
      </c>
      <c r="AJ51" s="448"/>
      <c r="AK51" s="448">
        <v>5</v>
      </c>
      <c r="AL51" s="456" t="str">
        <f t="shared" si="14"/>
        <v/>
      </c>
      <c r="AM51" s="444">
        <f t="shared" si="28"/>
        <v>0</v>
      </c>
      <c r="AN51" s="444">
        <f t="shared" si="29"/>
        <v>0</v>
      </c>
      <c r="AO51" s="444"/>
      <c r="AP51" s="444"/>
      <c r="AQ51" s="444" t="str">
        <f t="shared" si="15"/>
        <v/>
      </c>
      <c r="AR51" s="444">
        <f t="shared" si="30"/>
        <v>0</v>
      </c>
      <c r="AS51" s="444">
        <f t="shared" si="31"/>
        <v>0</v>
      </c>
      <c r="AT51" s="444"/>
      <c r="AU51" s="444"/>
      <c r="AV51" s="444" t="str">
        <f t="shared" si="16"/>
        <v/>
      </c>
      <c r="AW51" s="444">
        <f t="shared" si="32"/>
        <v>0</v>
      </c>
      <c r="AX51" s="444">
        <f t="shared" si="33"/>
        <v>0</v>
      </c>
      <c r="AY51" s="448"/>
      <c r="AZ51" s="448"/>
      <c r="BB51" s="448">
        <v>5</v>
      </c>
      <c r="BC51" s="456" t="str">
        <f t="shared" si="17"/>
        <v/>
      </c>
      <c r="BD51" s="444">
        <f t="shared" si="34"/>
        <v>0</v>
      </c>
      <c r="BE51" s="444">
        <f t="shared" si="35"/>
        <v>0</v>
      </c>
      <c r="BF51" s="444"/>
      <c r="BG51" s="444"/>
      <c r="BH51" s="444" t="str">
        <f t="shared" si="18"/>
        <v/>
      </c>
      <c r="BI51" s="444">
        <f t="shared" si="36"/>
        <v>0</v>
      </c>
      <c r="BJ51" s="444">
        <f t="shared" si="37"/>
        <v>0</v>
      </c>
      <c r="BK51" s="444"/>
      <c r="BL51" s="444"/>
      <c r="BM51" s="444" t="str">
        <f t="shared" si="19"/>
        <v/>
      </c>
      <c r="BN51" s="444">
        <f t="shared" si="38"/>
        <v>0</v>
      </c>
      <c r="BO51" s="444">
        <f t="shared" si="39"/>
        <v>0</v>
      </c>
      <c r="BP51" s="448"/>
      <c r="BQ51" s="448"/>
    </row>
    <row r="52" spans="1:69">
      <c r="A52" s="406"/>
      <c r="C52" s="406">
        <v>6</v>
      </c>
      <c r="D52" s="428">
        <f t="shared" si="2"/>
        <v>0</v>
      </c>
      <c r="E52" s="399">
        <f t="shared" si="20"/>
        <v>0</v>
      </c>
      <c r="F52" s="399">
        <f t="shared" si="21"/>
        <v>0</v>
      </c>
      <c r="G52" s="399"/>
      <c r="H52" s="399"/>
      <c r="I52" s="399">
        <f t="shared" si="3"/>
        <v>0</v>
      </c>
      <c r="J52" s="399"/>
      <c r="K52" s="399">
        <f t="shared" si="4"/>
        <v>0</v>
      </c>
      <c r="L52" s="399">
        <f t="shared" si="22"/>
        <v>0</v>
      </c>
      <c r="M52" s="399">
        <f t="shared" si="23"/>
        <v>0</v>
      </c>
      <c r="N52" s="399"/>
      <c r="O52" s="399"/>
      <c r="P52" s="399">
        <f t="shared" si="5"/>
        <v>0</v>
      </c>
      <c r="Q52" s="399">
        <f t="shared" si="6"/>
        <v>0</v>
      </c>
      <c r="R52" s="399">
        <f t="shared" si="24"/>
        <v>0</v>
      </c>
      <c r="S52" s="399">
        <f t="shared" si="25"/>
        <v>0</v>
      </c>
      <c r="T52" s="406"/>
      <c r="U52" s="406"/>
      <c r="V52" s="399">
        <f t="shared" si="7"/>
        <v>0</v>
      </c>
      <c r="W52" s="399">
        <f t="shared" si="8"/>
        <v>0</v>
      </c>
      <c r="X52" s="399">
        <f t="shared" si="26"/>
        <v>0</v>
      </c>
      <c r="Y52" s="399">
        <f t="shared" si="27"/>
        <v>0</v>
      </c>
      <c r="Z52" s="406"/>
      <c r="AA52" s="406"/>
      <c r="AB52" s="399">
        <f t="shared" si="9"/>
        <v>0</v>
      </c>
      <c r="AC52" s="399"/>
      <c r="AD52" s="399" t="str">
        <f t="shared" si="10"/>
        <v/>
      </c>
      <c r="AE52" s="399">
        <f t="shared" si="11"/>
        <v>0</v>
      </c>
      <c r="AF52" s="399">
        <f t="shared" si="12"/>
        <v>0</v>
      </c>
      <c r="AG52" s="448"/>
      <c r="AH52" s="448"/>
      <c r="AI52" s="444">
        <f t="shared" si="13"/>
        <v>0</v>
      </c>
      <c r="AJ52" s="448"/>
      <c r="AK52" s="448">
        <v>6</v>
      </c>
      <c r="AL52" s="456" t="str">
        <f t="shared" si="14"/>
        <v/>
      </c>
      <c r="AM52" s="444">
        <f t="shared" si="28"/>
        <v>0</v>
      </c>
      <c r="AN52" s="444">
        <f t="shared" si="29"/>
        <v>0</v>
      </c>
      <c r="AO52" s="444"/>
      <c r="AP52" s="444"/>
      <c r="AQ52" s="444" t="str">
        <f t="shared" si="15"/>
        <v/>
      </c>
      <c r="AR52" s="444">
        <f t="shared" si="30"/>
        <v>0</v>
      </c>
      <c r="AS52" s="444">
        <f t="shared" si="31"/>
        <v>0</v>
      </c>
      <c r="AT52" s="444"/>
      <c r="AU52" s="444"/>
      <c r="AV52" s="444" t="str">
        <f t="shared" si="16"/>
        <v/>
      </c>
      <c r="AW52" s="444">
        <f t="shared" si="32"/>
        <v>0</v>
      </c>
      <c r="AX52" s="444">
        <f t="shared" si="33"/>
        <v>0</v>
      </c>
      <c r="AY52" s="448"/>
      <c r="AZ52" s="448"/>
      <c r="BB52" s="448">
        <v>6</v>
      </c>
      <c r="BC52" s="456" t="str">
        <f t="shared" si="17"/>
        <v/>
      </c>
      <c r="BD52" s="444">
        <f t="shared" si="34"/>
        <v>0</v>
      </c>
      <c r="BE52" s="444">
        <f t="shared" si="35"/>
        <v>0</v>
      </c>
      <c r="BF52" s="444"/>
      <c r="BG52" s="444"/>
      <c r="BH52" s="444" t="str">
        <f t="shared" si="18"/>
        <v/>
      </c>
      <c r="BI52" s="444">
        <f t="shared" si="36"/>
        <v>0</v>
      </c>
      <c r="BJ52" s="444">
        <f t="shared" si="37"/>
        <v>0</v>
      </c>
      <c r="BK52" s="444"/>
      <c r="BL52" s="444"/>
      <c r="BM52" s="444" t="str">
        <f t="shared" si="19"/>
        <v/>
      </c>
      <c r="BN52" s="444">
        <f t="shared" si="38"/>
        <v>0</v>
      </c>
      <c r="BO52" s="444">
        <f t="shared" si="39"/>
        <v>0</v>
      </c>
      <c r="BP52" s="448"/>
      <c r="BQ52" s="448"/>
    </row>
    <row r="53" spans="1:69">
      <c r="A53" s="406"/>
      <c r="C53" s="406">
        <v>7</v>
      </c>
      <c r="D53" s="428">
        <f t="shared" si="2"/>
        <v>0</v>
      </c>
      <c r="E53" s="399">
        <f t="shared" si="20"/>
        <v>0</v>
      </c>
      <c r="F53" s="399">
        <f t="shared" si="21"/>
        <v>0</v>
      </c>
      <c r="G53" s="399"/>
      <c r="H53" s="399"/>
      <c r="I53" s="399">
        <f t="shared" si="3"/>
        <v>0</v>
      </c>
      <c r="J53" s="399"/>
      <c r="K53" s="399">
        <f t="shared" si="4"/>
        <v>0</v>
      </c>
      <c r="L53" s="399">
        <f t="shared" si="22"/>
        <v>0</v>
      </c>
      <c r="M53" s="399">
        <f t="shared" si="23"/>
        <v>0</v>
      </c>
      <c r="N53" s="399"/>
      <c r="O53" s="399"/>
      <c r="P53" s="399">
        <f t="shared" si="5"/>
        <v>0</v>
      </c>
      <c r="Q53" s="399">
        <f t="shared" si="6"/>
        <v>0</v>
      </c>
      <c r="R53" s="399">
        <f t="shared" si="24"/>
        <v>0</v>
      </c>
      <c r="S53" s="399">
        <f t="shared" si="25"/>
        <v>0</v>
      </c>
      <c r="T53" s="406"/>
      <c r="U53" s="406"/>
      <c r="V53" s="399">
        <f t="shared" si="7"/>
        <v>0</v>
      </c>
      <c r="W53" s="399">
        <f t="shared" si="8"/>
        <v>0</v>
      </c>
      <c r="X53" s="399">
        <f t="shared" si="26"/>
        <v>0</v>
      </c>
      <c r="Y53" s="399">
        <f t="shared" si="27"/>
        <v>0</v>
      </c>
      <c r="Z53" s="406"/>
      <c r="AA53" s="406"/>
      <c r="AB53" s="399">
        <f t="shared" si="9"/>
        <v>0</v>
      </c>
      <c r="AC53" s="399"/>
      <c r="AD53" s="399" t="str">
        <f t="shared" si="10"/>
        <v/>
      </c>
      <c r="AE53" s="399">
        <f t="shared" si="11"/>
        <v>0</v>
      </c>
      <c r="AF53" s="399">
        <f t="shared" si="12"/>
        <v>0</v>
      </c>
      <c r="AG53" s="448"/>
      <c r="AH53" s="448"/>
      <c r="AI53" s="444">
        <f t="shared" si="13"/>
        <v>0</v>
      </c>
      <c r="AJ53" s="448"/>
      <c r="AK53" s="448">
        <v>7</v>
      </c>
      <c r="AL53" s="456" t="str">
        <f t="shared" si="14"/>
        <v/>
      </c>
      <c r="AM53" s="444">
        <f t="shared" si="28"/>
        <v>0</v>
      </c>
      <c r="AN53" s="444">
        <f t="shared" si="29"/>
        <v>0</v>
      </c>
      <c r="AO53" s="444"/>
      <c r="AP53" s="444"/>
      <c r="AQ53" s="444" t="str">
        <f t="shared" si="15"/>
        <v/>
      </c>
      <c r="AR53" s="444">
        <f t="shared" si="30"/>
        <v>0</v>
      </c>
      <c r="AS53" s="444">
        <f t="shared" si="31"/>
        <v>0</v>
      </c>
      <c r="AT53" s="444"/>
      <c r="AU53" s="444"/>
      <c r="AV53" s="444" t="str">
        <f t="shared" si="16"/>
        <v/>
      </c>
      <c r="AW53" s="444">
        <f t="shared" si="32"/>
        <v>0</v>
      </c>
      <c r="AX53" s="444">
        <f t="shared" si="33"/>
        <v>0</v>
      </c>
      <c r="AY53" s="448"/>
      <c r="AZ53" s="448"/>
      <c r="BB53" s="448">
        <v>7</v>
      </c>
      <c r="BC53" s="456" t="str">
        <f t="shared" si="17"/>
        <v/>
      </c>
      <c r="BD53" s="444">
        <f t="shared" si="34"/>
        <v>0</v>
      </c>
      <c r="BE53" s="444">
        <f t="shared" si="35"/>
        <v>0</v>
      </c>
      <c r="BF53" s="444"/>
      <c r="BG53" s="444"/>
      <c r="BH53" s="444" t="str">
        <f t="shared" si="18"/>
        <v/>
      </c>
      <c r="BI53" s="444">
        <f t="shared" si="36"/>
        <v>0</v>
      </c>
      <c r="BJ53" s="444">
        <f t="shared" si="37"/>
        <v>0</v>
      </c>
      <c r="BK53" s="444"/>
      <c r="BL53" s="444"/>
      <c r="BM53" s="444" t="str">
        <f t="shared" si="19"/>
        <v/>
      </c>
      <c r="BN53" s="444">
        <f t="shared" si="38"/>
        <v>0</v>
      </c>
      <c r="BO53" s="444">
        <f t="shared" si="39"/>
        <v>0</v>
      </c>
      <c r="BP53" s="448"/>
      <c r="BQ53" s="448"/>
    </row>
    <row r="54" spans="1:69">
      <c r="A54" s="406"/>
      <c r="C54" s="406">
        <v>8</v>
      </c>
      <c r="D54" s="428">
        <f t="shared" si="2"/>
        <v>0</v>
      </c>
      <c r="E54" s="399">
        <f t="shared" si="20"/>
        <v>0</v>
      </c>
      <c r="F54" s="399">
        <f t="shared" si="21"/>
        <v>0</v>
      </c>
      <c r="G54" s="399"/>
      <c r="H54" s="399"/>
      <c r="I54" s="399">
        <f t="shared" si="3"/>
        <v>0</v>
      </c>
      <c r="J54" s="399"/>
      <c r="K54" s="399">
        <f t="shared" si="4"/>
        <v>0</v>
      </c>
      <c r="L54" s="399">
        <f t="shared" si="22"/>
        <v>0</v>
      </c>
      <c r="M54" s="399">
        <f t="shared" si="23"/>
        <v>0</v>
      </c>
      <c r="N54" s="399"/>
      <c r="O54" s="399"/>
      <c r="P54" s="399">
        <f t="shared" si="5"/>
        <v>0</v>
      </c>
      <c r="Q54" s="399">
        <f t="shared" si="6"/>
        <v>0</v>
      </c>
      <c r="R54" s="399">
        <f t="shared" si="24"/>
        <v>0</v>
      </c>
      <c r="S54" s="399">
        <f t="shared" si="25"/>
        <v>0</v>
      </c>
      <c r="T54" s="406"/>
      <c r="U54" s="406"/>
      <c r="V54" s="399">
        <f t="shared" si="7"/>
        <v>0</v>
      </c>
      <c r="W54" s="399">
        <f t="shared" si="8"/>
        <v>0</v>
      </c>
      <c r="X54" s="399">
        <f t="shared" si="26"/>
        <v>0</v>
      </c>
      <c r="Y54" s="399">
        <f t="shared" si="27"/>
        <v>0</v>
      </c>
      <c r="Z54" s="406"/>
      <c r="AA54" s="406"/>
      <c r="AB54" s="399">
        <f t="shared" si="9"/>
        <v>0</v>
      </c>
      <c r="AC54" s="399"/>
      <c r="AD54" s="399" t="str">
        <f t="shared" si="10"/>
        <v/>
      </c>
      <c r="AE54" s="399">
        <f t="shared" si="11"/>
        <v>0</v>
      </c>
      <c r="AF54" s="399">
        <f t="shared" si="12"/>
        <v>0</v>
      </c>
      <c r="AG54" s="448"/>
      <c r="AH54" s="448"/>
      <c r="AI54" s="444">
        <f t="shared" si="13"/>
        <v>0</v>
      </c>
      <c r="AJ54" s="448"/>
      <c r="AK54" s="448">
        <v>8</v>
      </c>
      <c r="AL54" s="456" t="str">
        <f t="shared" si="14"/>
        <v/>
      </c>
      <c r="AM54" s="444">
        <f t="shared" si="28"/>
        <v>0</v>
      </c>
      <c r="AN54" s="444">
        <f t="shared" si="29"/>
        <v>0</v>
      </c>
      <c r="AO54" s="444"/>
      <c r="AP54" s="444"/>
      <c r="AQ54" s="444" t="str">
        <f t="shared" si="15"/>
        <v/>
      </c>
      <c r="AR54" s="444">
        <f t="shared" si="30"/>
        <v>0</v>
      </c>
      <c r="AS54" s="444">
        <f t="shared" si="31"/>
        <v>0</v>
      </c>
      <c r="AT54" s="444"/>
      <c r="AU54" s="444"/>
      <c r="AV54" s="444" t="str">
        <f t="shared" si="16"/>
        <v/>
      </c>
      <c r="AW54" s="444">
        <f t="shared" si="32"/>
        <v>0</v>
      </c>
      <c r="AX54" s="444">
        <f t="shared" si="33"/>
        <v>0</v>
      </c>
      <c r="AY54" s="448"/>
      <c r="AZ54" s="448"/>
      <c r="BB54" s="448">
        <v>8</v>
      </c>
      <c r="BC54" s="456" t="str">
        <f t="shared" si="17"/>
        <v/>
      </c>
      <c r="BD54" s="444">
        <f t="shared" si="34"/>
        <v>0</v>
      </c>
      <c r="BE54" s="444">
        <f t="shared" si="35"/>
        <v>0</v>
      </c>
      <c r="BF54" s="444"/>
      <c r="BG54" s="444"/>
      <c r="BH54" s="444" t="str">
        <f t="shared" si="18"/>
        <v/>
      </c>
      <c r="BI54" s="444">
        <f t="shared" si="36"/>
        <v>0</v>
      </c>
      <c r="BJ54" s="444">
        <f t="shared" si="37"/>
        <v>0</v>
      </c>
      <c r="BK54" s="444"/>
      <c r="BL54" s="444"/>
      <c r="BM54" s="444" t="str">
        <f t="shared" si="19"/>
        <v/>
      </c>
      <c r="BN54" s="444">
        <f t="shared" si="38"/>
        <v>0</v>
      </c>
      <c r="BO54" s="444">
        <f t="shared" si="39"/>
        <v>0</v>
      </c>
      <c r="BP54" s="448"/>
      <c r="BQ54" s="448"/>
    </row>
    <row r="55" spans="1:69">
      <c r="A55" s="406"/>
      <c r="C55" s="406">
        <v>9</v>
      </c>
      <c r="D55" s="428">
        <f t="shared" si="2"/>
        <v>0</v>
      </c>
      <c r="E55" s="399">
        <f t="shared" si="20"/>
        <v>0</v>
      </c>
      <c r="F55" s="399">
        <f t="shared" si="21"/>
        <v>0</v>
      </c>
      <c r="G55" s="399"/>
      <c r="H55" s="399"/>
      <c r="I55" s="399">
        <f t="shared" si="3"/>
        <v>0</v>
      </c>
      <c r="J55" s="399"/>
      <c r="K55" s="399">
        <f t="shared" si="4"/>
        <v>0</v>
      </c>
      <c r="L55" s="399">
        <f t="shared" si="22"/>
        <v>0</v>
      </c>
      <c r="M55" s="399">
        <f t="shared" si="23"/>
        <v>0</v>
      </c>
      <c r="N55" s="399"/>
      <c r="O55" s="399"/>
      <c r="P55" s="399">
        <f t="shared" si="5"/>
        <v>0</v>
      </c>
      <c r="Q55" s="399">
        <f t="shared" si="6"/>
        <v>0</v>
      </c>
      <c r="R55" s="399">
        <f t="shared" si="24"/>
        <v>0</v>
      </c>
      <c r="S55" s="399">
        <f t="shared" si="25"/>
        <v>0</v>
      </c>
      <c r="T55" s="406"/>
      <c r="U55" s="406"/>
      <c r="V55" s="399">
        <f t="shared" si="7"/>
        <v>0</v>
      </c>
      <c r="W55" s="399">
        <f t="shared" si="8"/>
        <v>0</v>
      </c>
      <c r="X55" s="399">
        <f t="shared" si="26"/>
        <v>0</v>
      </c>
      <c r="Y55" s="399">
        <f t="shared" si="27"/>
        <v>0</v>
      </c>
      <c r="Z55" s="406"/>
      <c r="AA55" s="406"/>
      <c r="AB55" s="399">
        <f t="shared" si="9"/>
        <v>0</v>
      </c>
      <c r="AC55" s="399"/>
      <c r="AD55" s="399" t="str">
        <f t="shared" si="10"/>
        <v/>
      </c>
      <c r="AE55" s="399">
        <f t="shared" si="11"/>
        <v>0</v>
      </c>
      <c r="AF55" s="399">
        <f t="shared" si="12"/>
        <v>0</v>
      </c>
      <c r="AG55" s="448"/>
      <c r="AH55" s="448"/>
      <c r="AI55" s="444">
        <f t="shared" si="13"/>
        <v>0</v>
      </c>
      <c r="AJ55" s="448"/>
      <c r="AK55" s="448">
        <v>9</v>
      </c>
      <c r="AL55" s="456" t="str">
        <f t="shared" si="14"/>
        <v/>
      </c>
      <c r="AM55" s="444">
        <f t="shared" si="28"/>
        <v>0</v>
      </c>
      <c r="AN55" s="444">
        <f t="shared" si="29"/>
        <v>0</v>
      </c>
      <c r="AO55" s="444"/>
      <c r="AP55" s="444"/>
      <c r="AQ55" s="444" t="str">
        <f t="shared" si="15"/>
        <v/>
      </c>
      <c r="AR55" s="444">
        <f t="shared" si="30"/>
        <v>0</v>
      </c>
      <c r="AS55" s="444">
        <f t="shared" si="31"/>
        <v>0</v>
      </c>
      <c r="AT55" s="444"/>
      <c r="AU55" s="444"/>
      <c r="AV55" s="444" t="str">
        <f t="shared" si="16"/>
        <v/>
      </c>
      <c r="AW55" s="444">
        <f t="shared" si="32"/>
        <v>0</v>
      </c>
      <c r="AX55" s="444">
        <f t="shared" si="33"/>
        <v>0</v>
      </c>
      <c r="AY55" s="448"/>
      <c r="AZ55" s="448"/>
      <c r="BB55" s="448">
        <v>9</v>
      </c>
      <c r="BC55" s="456" t="str">
        <f t="shared" si="17"/>
        <v/>
      </c>
      <c r="BD55" s="444">
        <f t="shared" si="34"/>
        <v>0</v>
      </c>
      <c r="BE55" s="444">
        <f t="shared" si="35"/>
        <v>0</v>
      </c>
      <c r="BF55" s="444"/>
      <c r="BG55" s="444"/>
      <c r="BH55" s="444" t="str">
        <f t="shared" si="18"/>
        <v/>
      </c>
      <c r="BI55" s="444">
        <f t="shared" si="36"/>
        <v>0</v>
      </c>
      <c r="BJ55" s="444">
        <f t="shared" si="37"/>
        <v>0</v>
      </c>
      <c r="BK55" s="444"/>
      <c r="BL55" s="444"/>
      <c r="BM55" s="444" t="str">
        <f t="shared" si="19"/>
        <v/>
      </c>
      <c r="BN55" s="444">
        <f t="shared" si="38"/>
        <v>0</v>
      </c>
      <c r="BO55" s="444">
        <f t="shared" si="39"/>
        <v>0</v>
      </c>
      <c r="BP55" s="448"/>
      <c r="BQ55" s="448"/>
    </row>
    <row r="56" spans="1:69">
      <c r="A56" s="406"/>
      <c r="C56" s="406">
        <v>10</v>
      </c>
      <c r="D56" s="428">
        <f t="shared" si="2"/>
        <v>0</v>
      </c>
      <c r="E56" s="399">
        <f t="shared" si="20"/>
        <v>0</v>
      </c>
      <c r="F56" s="399">
        <f t="shared" si="21"/>
        <v>0</v>
      </c>
      <c r="G56" s="399"/>
      <c r="H56" s="399"/>
      <c r="I56" s="399">
        <f t="shared" si="3"/>
        <v>0</v>
      </c>
      <c r="J56" s="399"/>
      <c r="K56" s="399">
        <f t="shared" si="4"/>
        <v>0</v>
      </c>
      <c r="L56" s="399">
        <f t="shared" si="22"/>
        <v>0</v>
      </c>
      <c r="M56" s="399">
        <f t="shared" si="23"/>
        <v>0</v>
      </c>
      <c r="N56" s="399"/>
      <c r="O56" s="399"/>
      <c r="P56" s="399">
        <f t="shared" si="5"/>
        <v>0</v>
      </c>
      <c r="Q56" s="399">
        <f t="shared" si="6"/>
        <v>0</v>
      </c>
      <c r="R56" s="399">
        <f t="shared" si="24"/>
        <v>0</v>
      </c>
      <c r="S56" s="399">
        <f t="shared" si="25"/>
        <v>0</v>
      </c>
      <c r="T56" s="406"/>
      <c r="U56" s="406"/>
      <c r="V56" s="399">
        <f t="shared" si="7"/>
        <v>0</v>
      </c>
      <c r="W56" s="399">
        <f t="shared" si="8"/>
        <v>0</v>
      </c>
      <c r="X56" s="399">
        <f t="shared" si="26"/>
        <v>0</v>
      </c>
      <c r="Y56" s="399">
        <f t="shared" si="27"/>
        <v>0</v>
      </c>
      <c r="Z56" s="406"/>
      <c r="AA56" s="406"/>
      <c r="AB56" s="399">
        <f t="shared" si="9"/>
        <v>0</v>
      </c>
      <c r="AC56" s="399"/>
      <c r="AD56" s="399" t="str">
        <f t="shared" si="10"/>
        <v/>
      </c>
      <c r="AE56" s="399">
        <f t="shared" si="11"/>
        <v>0</v>
      </c>
      <c r="AF56" s="399">
        <f t="shared" si="12"/>
        <v>0</v>
      </c>
      <c r="AG56" s="448"/>
      <c r="AH56" s="448"/>
      <c r="AI56" s="444">
        <f t="shared" si="13"/>
        <v>0</v>
      </c>
      <c r="AJ56" s="448"/>
      <c r="AK56" s="448">
        <v>10</v>
      </c>
      <c r="AL56" s="456" t="str">
        <f t="shared" si="14"/>
        <v/>
      </c>
      <c r="AM56" s="444">
        <f t="shared" si="28"/>
        <v>0</v>
      </c>
      <c r="AN56" s="444">
        <f t="shared" si="29"/>
        <v>0</v>
      </c>
      <c r="AO56" s="444"/>
      <c r="AP56" s="444"/>
      <c r="AQ56" s="444" t="str">
        <f t="shared" si="15"/>
        <v/>
      </c>
      <c r="AR56" s="444">
        <f t="shared" si="30"/>
        <v>0</v>
      </c>
      <c r="AS56" s="444">
        <f t="shared" si="31"/>
        <v>0</v>
      </c>
      <c r="AT56" s="444"/>
      <c r="AU56" s="444"/>
      <c r="AV56" s="444" t="str">
        <f t="shared" si="16"/>
        <v/>
      </c>
      <c r="AW56" s="444">
        <f t="shared" si="32"/>
        <v>0</v>
      </c>
      <c r="AX56" s="444">
        <f t="shared" si="33"/>
        <v>0</v>
      </c>
      <c r="AY56" s="448"/>
      <c r="AZ56" s="448"/>
      <c r="BB56" s="448">
        <v>10</v>
      </c>
      <c r="BC56" s="456" t="str">
        <f t="shared" si="17"/>
        <v/>
      </c>
      <c r="BD56" s="444">
        <f t="shared" si="34"/>
        <v>0</v>
      </c>
      <c r="BE56" s="444">
        <f t="shared" si="35"/>
        <v>0</v>
      </c>
      <c r="BF56" s="444"/>
      <c r="BG56" s="444"/>
      <c r="BH56" s="444" t="str">
        <f t="shared" si="18"/>
        <v/>
      </c>
      <c r="BI56" s="444">
        <f t="shared" si="36"/>
        <v>0</v>
      </c>
      <c r="BJ56" s="444">
        <f t="shared" si="37"/>
        <v>0</v>
      </c>
      <c r="BK56" s="444"/>
      <c r="BL56" s="444"/>
      <c r="BM56" s="444" t="str">
        <f t="shared" si="19"/>
        <v/>
      </c>
      <c r="BN56" s="444">
        <f t="shared" si="38"/>
        <v>0</v>
      </c>
      <c r="BO56" s="444">
        <f t="shared" si="39"/>
        <v>0</v>
      </c>
      <c r="BP56" s="448"/>
      <c r="BQ56" s="448"/>
    </row>
    <row r="57" spans="1:69">
      <c r="A57" s="406"/>
      <c r="C57" s="406">
        <v>11</v>
      </c>
      <c r="D57" s="428">
        <f t="shared" si="2"/>
        <v>0</v>
      </c>
      <c r="E57" s="399">
        <f t="shared" si="20"/>
        <v>0</v>
      </c>
      <c r="F57" s="399">
        <f t="shared" si="21"/>
        <v>0</v>
      </c>
      <c r="G57" s="399"/>
      <c r="H57" s="399"/>
      <c r="I57" s="399">
        <f t="shared" si="3"/>
        <v>0</v>
      </c>
      <c r="J57" s="399"/>
      <c r="K57" s="399">
        <f t="shared" si="4"/>
        <v>0</v>
      </c>
      <c r="L57" s="399">
        <f t="shared" si="22"/>
        <v>0</v>
      </c>
      <c r="M57" s="399">
        <f t="shared" si="23"/>
        <v>0</v>
      </c>
      <c r="N57" s="399"/>
      <c r="O57" s="399"/>
      <c r="P57" s="399">
        <f t="shared" si="5"/>
        <v>0</v>
      </c>
      <c r="Q57" s="399">
        <f t="shared" si="6"/>
        <v>0</v>
      </c>
      <c r="R57" s="399">
        <f t="shared" si="24"/>
        <v>0</v>
      </c>
      <c r="S57" s="399">
        <f t="shared" si="25"/>
        <v>0</v>
      </c>
      <c r="T57" s="406"/>
      <c r="U57" s="406"/>
      <c r="V57" s="399">
        <f t="shared" si="7"/>
        <v>0</v>
      </c>
      <c r="W57" s="399">
        <f t="shared" si="8"/>
        <v>0</v>
      </c>
      <c r="X57" s="399">
        <f t="shared" si="26"/>
        <v>0</v>
      </c>
      <c r="Y57" s="399">
        <f t="shared" si="27"/>
        <v>0</v>
      </c>
      <c r="Z57" s="406"/>
      <c r="AA57" s="406"/>
      <c r="AB57" s="399">
        <f t="shared" si="9"/>
        <v>0</v>
      </c>
      <c r="AC57" s="399"/>
      <c r="AD57" s="399" t="str">
        <f t="shared" si="10"/>
        <v/>
      </c>
      <c r="AE57" s="399">
        <f t="shared" si="11"/>
        <v>0</v>
      </c>
      <c r="AF57" s="399">
        <f t="shared" si="12"/>
        <v>0</v>
      </c>
      <c r="AG57" s="448"/>
      <c r="AH57" s="448"/>
      <c r="AI57" s="444">
        <f t="shared" si="13"/>
        <v>0</v>
      </c>
      <c r="AJ57" s="448"/>
      <c r="AK57" s="448">
        <v>11</v>
      </c>
      <c r="AL57" s="456" t="str">
        <f t="shared" si="14"/>
        <v/>
      </c>
      <c r="AM57" s="444">
        <f t="shared" si="28"/>
        <v>0</v>
      </c>
      <c r="AN57" s="444">
        <f t="shared" si="29"/>
        <v>0</v>
      </c>
      <c r="AO57" s="444"/>
      <c r="AP57" s="444"/>
      <c r="AQ57" s="444" t="str">
        <f t="shared" si="15"/>
        <v/>
      </c>
      <c r="AR57" s="444">
        <f t="shared" si="30"/>
        <v>0</v>
      </c>
      <c r="AS57" s="444">
        <f t="shared" si="31"/>
        <v>0</v>
      </c>
      <c r="AT57" s="444"/>
      <c r="AU57" s="444"/>
      <c r="AV57" s="444" t="str">
        <f t="shared" si="16"/>
        <v/>
      </c>
      <c r="AW57" s="444">
        <f t="shared" si="32"/>
        <v>0</v>
      </c>
      <c r="AX57" s="444">
        <f t="shared" si="33"/>
        <v>0</v>
      </c>
      <c r="AY57" s="448"/>
      <c r="AZ57" s="448"/>
      <c r="BB57" s="448">
        <v>11</v>
      </c>
      <c r="BC57" s="456" t="str">
        <f t="shared" si="17"/>
        <v/>
      </c>
      <c r="BD57" s="444">
        <f t="shared" si="34"/>
        <v>0</v>
      </c>
      <c r="BE57" s="444">
        <f t="shared" si="35"/>
        <v>0</v>
      </c>
      <c r="BF57" s="444"/>
      <c r="BG57" s="444"/>
      <c r="BH57" s="444" t="str">
        <f t="shared" si="18"/>
        <v/>
      </c>
      <c r="BI57" s="444">
        <f t="shared" si="36"/>
        <v>0</v>
      </c>
      <c r="BJ57" s="444">
        <f t="shared" si="37"/>
        <v>0</v>
      </c>
      <c r="BK57" s="444"/>
      <c r="BL57" s="444"/>
      <c r="BM57" s="444" t="str">
        <f t="shared" si="19"/>
        <v/>
      </c>
      <c r="BN57" s="444">
        <f t="shared" si="38"/>
        <v>0</v>
      </c>
      <c r="BO57" s="444">
        <f t="shared" si="39"/>
        <v>0</v>
      </c>
      <c r="BP57" s="448"/>
      <c r="BQ57" s="448"/>
    </row>
    <row r="58" spans="1:69">
      <c r="A58" s="406"/>
      <c r="C58" s="406">
        <v>12</v>
      </c>
      <c r="D58" s="428">
        <f t="shared" si="2"/>
        <v>0</v>
      </c>
      <c r="E58" s="399">
        <f t="shared" si="20"/>
        <v>0</v>
      </c>
      <c r="F58" s="399">
        <f t="shared" si="21"/>
        <v>0</v>
      </c>
      <c r="G58" s="399">
        <f>SUM(E47:E58)</f>
        <v>0</v>
      </c>
      <c r="H58" s="399">
        <f>SUM(F47:F58)</f>
        <v>0</v>
      </c>
      <c r="I58" s="399">
        <f t="shared" si="3"/>
        <v>0</v>
      </c>
      <c r="J58" s="399"/>
      <c r="K58" s="399">
        <f t="shared" si="4"/>
        <v>0</v>
      </c>
      <c r="L58" s="399">
        <f t="shared" si="22"/>
        <v>0</v>
      </c>
      <c r="M58" s="399">
        <f t="shared" si="23"/>
        <v>0</v>
      </c>
      <c r="N58" s="399">
        <f>SUM(L47:L58)</f>
        <v>0</v>
      </c>
      <c r="O58" s="399">
        <f>SUM(M47:M58)</f>
        <v>0</v>
      </c>
      <c r="P58" s="399">
        <f t="shared" si="5"/>
        <v>0</v>
      </c>
      <c r="Q58" s="399">
        <f t="shared" si="6"/>
        <v>0</v>
      </c>
      <c r="R58" s="399">
        <f t="shared" si="24"/>
        <v>0</v>
      </c>
      <c r="S58" s="399">
        <f t="shared" si="25"/>
        <v>0</v>
      </c>
      <c r="T58" s="428">
        <f>SUM(R47:R58)</f>
        <v>0</v>
      </c>
      <c r="U58" s="428">
        <f>SUM(S47:S58)</f>
        <v>0</v>
      </c>
      <c r="V58" s="399">
        <f t="shared" si="7"/>
        <v>0</v>
      </c>
      <c r="W58" s="399">
        <f t="shared" si="8"/>
        <v>0</v>
      </c>
      <c r="X58" s="399">
        <f t="shared" si="26"/>
        <v>0</v>
      </c>
      <c r="Y58" s="399">
        <f t="shared" si="27"/>
        <v>0</v>
      </c>
      <c r="Z58" s="428">
        <f>SUM(X47:X58)</f>
        <v>0</v>
      </c>
      <c r="AA58" s="428">
        <f>SUM(Y47:Y58)</f>
        <v>0</v>
      </c>
      <c r="AB58" s="399">
        <f t="shared" si="9"/>
        <v>0</v>
      </c>
      <c r="AC58" s="399"/>
      <c r="AD58" s="399" t="str">
        <f t="shared" si="10"/>
        <v/>
      </c>
      <c r="AE58" s="399">
        <f t="shared" si="11"/>
        <v>0</v>
      </c>
      <c r="AF58" s="399">
        <f t="shared" si="12"/>
        <v>0</v>
      </c>
      <c r="AG58" s="456">
        <f>SUM(AE47:AE58)</f>
        <v>0</v>
      </c>
      <c r="AH58" s="456">
        <f>SUM(AF47:AF58)</f>
        <v>0</v>
      </c>
      <c r="AI58" s="444">
        <f t="shared" si="13"/>
        <v>0</v>
      </c>
      <c r="AJ58" s="448"/>
      <c r="AK58" s="448">
        <v>12</v>
      </c>
      <c r="AL58" s="456" t="str">
        <f t="shared" si="14"/>
        <v/>
      </c>
      <c r="AM58" s="444">
        <f t="shared" si="28"/>
        <v>0</v>
      </c>
      <c r="AN58" s="444">
        <f t="shared" si="29"/>
        <v>0</v>
      </c>
      <c r="AO58" s="444">
        <f>SUM(AM47:AM58)</f>
        <v>0</v>
      </c>
      <c r="AP58" s="444">
        <f>SUM(AN47:AN58)</f>
        <v>0</v>
      </c>
      <c r="AQ58" s="444" t="str">
        <f t="shared" si="15"/>
        <v/>
      </c>
      <c r="AR58" s="444">
        <f t="shared" si="30"/>
        <v>0</v>
      </c>
      <c r="AS58" s="444">
        <f t="shared" si="31"/>
        <v>0</v>
      </c>
      <c r="AT58" s="444">
        <f>SUM(AR47:AR58)</f>
        <v>0</v>
      </c>
      <c r="AU58" s="444">
        <f>SUM(AS47:AS58)</f>
        <v>0</v>
      </c>
      <c r="AV58" s="444" t="str">
        <f t="shared" si="16"/>
        <v/>
      </c>
      <c r="AW58" s="444">
        <f t="shared" si="32"/>
        <v>0</v>
      </c>
      <c r="AX58" s="444">
        <f t="shared" si="33"/>
        <v>0</v>
      </c>
      <c r="AY58" s="456">
        <f>SUM(AW47:AW58)</f>
        <v>0</v>
      </c>
      <c r="AZ58" s="456">
        <f>SUM(AX47:AX58)</f>
        <v>0</v>
      </c>
      <c r="BB58" s="448">
        <v>12</v>
      </c>
      <c r="BC58" s="456" t="str">
        <f t="shared" si="17"/>
        <v/>
      </c>
      <c r="BD58" s="444">
        <f t="shared" si="34"/>
        <v>0</v>
      </c>
      <c r="BE58" s="444">
        <f t="shared" si="35"/>
        <v>0</v>
      </c>
      <c r="BF58" s="444">
        <f>SUM(BD47:BD58)</f>
        <v>0</v>
      </c>
      <c r="BG58" s="444">
        <f>SUM(BE47:BE58)</f>
        <v>0</v>
      </c>
      <c r="BH58" s="444" t="str">
        <f t="shared" si="18"/>
        <v/>
      </c>
      <c r="BI58" s="444">
        <f t="shared" si="36"/>
        <v>0</v>
      </c>
      <c r="BJ58" s="444">
        <f t="shared" si="37"/>
        <v>0</v>
      </c>
      <c r="BK58" s="444">
        <f>SUM(BI47:BI58)</f>
        <v>0</v>
      </c>
      <c r="BL58" s="444">
        <f>SUM(BJ47:BJ58)</f>
        <v>0</v>
      </c>
      <c r="BM58" s="444" t="str">
        <f t="shared" si="19"/>
        <v/>
      </c>
      <c r="BN58" s="444">
        <f t="shared" si="38"/>
        <v>0</v>
      </c>
      <c r="BO58" s="444">
        <f t="shared" si="39"/>
        <v>0</v>
      </c>
      <c r="BP58" s="456">
        <f>SUM(BN47:BN58)</f>
        <v>0</v>
      </c>
      <c r="BQ58" s="456">
        <f>SUM(BO47:BO58)</f>
        <v>0</v>
      </c>
    </row>
    <row r="59" spans="1:69">
      <c r="A59" s="406"/>
      <c r="C59" s="406">
        <v>13</v>
      </c>
      <c r="D59" s="428">
        <f t="shared" si="2"/>
        <v>0</v>
      </c>
      <c r="E59" s="399">
        <f t="shared" si="20"/>
        <v>0</v>
      </c>
      <c r="F59" s="399">
        <f t="shared" si="21"/>
        <v>0</v>
      </c>
      <c r="G59" s="399"/>
      <c r="H59" s="399"/>
      <c r="I59" s="399">
        <f t="shared" si="3"/>
        <v>0</v>
      </c>
      <c r="J59" s="399"/>
      <c r="K59" s="399">
        <f t="shared" si="4"/>
        <v>0</v>
      </c>
      <c r="L59" s="399">
        <f t="shared" si="22"/>
        <v>0</v>
      </c>
      <c r="M59" s="399">
        <f t="shared" si="23"/>
        <v>0</v>
      </c>
      <c r="N59" s="399"/>
      <c r="O59" s="399"/>
      <c r="P59" s="399">
        <f t="shared" si="5"/>
        <v>0</v>
      </c>
      <c r="Q59" s="399">
        <f t="shared" si="6"/>
        <v>0</v>
      </c>
      <c r="R59" s="399">
        <f t="shared" si="24"/>
        <v>0</v>
      </c>
      <c r="S59" s="399">
        <f t="shared" si="25"/>
        <v>0</v>
      </c>
      <c r="T59" s="406"/>
      <c r="U59" s="406"/>
      <c r="V59" s="399">
        <f t="shared" si="7"/>
        <v>0</v>
      </c>
      <c r="W59" s="399">
        <f t="shared" si="8"/>
        <v>0</v>
      </c>
      <c r="X59" s="399">
        <f t="shared" si="26"/>
        <v>0</v>
      </c>
      <c r="Y59" s="399">
        <f t="shared" si="27"/>
        <v>0</v>
      </c>
      <c r="Z59" s="406"/>
      <c r="AA59" s="406"/>
      <c r="AB59" s="399">
        <f t="shared" si="9"/>
        <v>0</v>
      </c>
      <c r="AC59" s="399"/>
      <c r="AD59" s="399" t="str">
        <f t="shared" si="10"/>
        <v/>
      </c>
      <c r="AE59" s="399">
        <f t="shared" si="11"/>
        <v>0</v>
      </c>
      <c r="AF59" s="399">
        <f t="shared" si="12"/>
        <v>0</v>
      </c>
      <c r="AG59" s="448"/>
      <c r="AH59" s="448"/>
      <c r="AI59" s="444">
        <f t="shared" si="13"/>
        <v>0</v>
      </c>
      <c r="AJ59" s="448"/>
      <c r="AK59" s="448">
        <v>13</v>
      </c>
      <c r="AL59" s="456" t="str">
        <f t="shared" si="14"/>
        <v/>
      </c>
      <c r="AM59" s="444">
        <f t="shared" si="28"/>
        <v>0</v>
      </c>
      <c r="AN59" s="444">
        <f t="shared" si="29"/>
        <v>0</v>
      </c>
      <c r="AO59" s="444"/>
      <c r="AP59" s="444"/>
      <c r="AQ59" s="444" t="str">
        <f t="shared" si="15"/>
        <v/>
      </c>
      <c r="AR59" s="444">
        <f t="shared" si="30"/>
        <v>0</v>
      </c>
      <c r="AS59" s="444">
        <f t="shared" si="31"/>
        <v>0</v>
      </c>
      <c r="AT59" s="444"/>
      <c r="AU59" s="444"/>
      <c r="AV59" s="444" t="str">
        <f t="shared" si="16"/>
        <v/>
      </c>
      <c r="AW59" s="444">
        <f t="shared" si="32"/>
        <v>0</v>
      </c>
      <c r="AX59" s="444">
        <f t="shared" si="33"/>
        <v>0</v>
      </c>
      <c r="AY59" s="448"/>
      <c r="AZ59" s="448"/>
      <c r="BB59" s="448">
        <v>13</v>
      </c>
      <c r="BC59" s="456" t="str">
        <f t="shared" si="17"/>
        <v/>
      </c>
      <c r="BD59" s="444">
        <f t="shared" si="34"/>
        <v>0</v>
      </c>
      <c r="BE59" s="444">
        <f t="shared" si="35"/>
        <v>0</v>
      </c>
      <c r="BF59" s="444"/>
      <c r="BG59" s="444"/>
      <c r="BH59" s="444" t="str">
        <f t="shared" si="18"/>
        <v/>
      </c>
      <c r="BI59" s="444">
        <f t="shared" si="36"/>
        <v>0</v>
      </c>
      <c r="BJ59" s="444">
        <f t="shared" si="37"/>
        <v>0</v>
      </c>
      <c r="BK59" s="444"/>
      <c r="BL59" s="444"/>
      <c r="BM59" s="444" t="str">
        <f t="shared" si="19"/>
        <v/>
      </c>
      <c r="BN59" s="444">
        <f t="shared" si="38"/>
        <v>0</v>
      </c>
      <c r="BO59" s="444">
        <f t="shared" si="39"/>
        <v>0</v>
      </c>
      <c r="BP59" s="448"/>
      <c r="BQ59" s="448"/>
    </row>
    <row r="60" spans="1:69">
      <c r="A60" s="406"/>
      <c r="C60" s="406">
        <v>14</v>
      </c>
      <c r="D60" s="428">
        <f t="shared" si="2"/>
        <v>0</v>
      </c>
      <c r="E60" s="399">
        <f t="shared" si="20"/>
        <v>0</v>
      </c>
      <c r="F60" s="399">
        <f t="shared" si="21"/>
        <v>0</v>
      </c>
      <c r="G60" s="399"/>
      <c r="H60" s="399"/>
      <c r="I60" s="399">
        <f t="shared" si="3"/>
        <v>0</v>
      </c>
      <c r="J60" s="399"/>
      <c r="K60" s="399">
        <f t="shared" si="4"/>
        <v>0</v>
      </c>
      <c r="L60" s="399">
        <f t="shared" si="22"/>
        <v>0</v>
      </c>
      <c r="M60" s="399">
        <f t="shared" si="23"/>
        <v>0</v>
      </c>
      <c r="N60" s="399"/>
      <c r="O60" s="399"/>
      <c r="P60" s="399">
        <f t="shared" si="5"/>
        <v>0</v>
      </c>
      <c r="Q60" s="399">
        <f t="shared" si="6"/>
        <v>0</v>
      </c>
      <c r="R60" s="399">
        <f t="shared" si="24"/>
        <v>0</v>
      </c>
      <c r="S60" s="399">
        <f t="shared" si="25"/>
        <v>0</v>
      </c>
      <c r="T60" s="406"/>
      <c r="U60" s="406"/>
      <c r="V60" s="399">
        <f t="shared" si="7"/>
        <v>0</v>
      </c>
      <c r="W60" s="399">
        <f t="shared" si="8"/>
        <v>0</v>
      </c>
      <c r="X60" s="399">
        <f t="shared" si="26"/>
        <v>0</v>
      </c>
      <c r="Y60" s="399">
        <f t="shared" si="27"/>
        <v>0</v>
      </c>
      <c r="Z60" s="406"/>
      <c r="AA60" s="406"/>
      <c r="AB60" s="399">
        <f t="shared" si="9"/>
        <v>0</v>
      </c>
      <c r="AC60" s="399"/>
      <c r="AD60" s="399" t="str">
        <f t="shared" si="10"/>
        <v/>
      </c>
      <c r="AE60" s="399">
        <f t="shared" si="11"/>
        <v>0</v>
      </c>
      <c r="AF60" s="399">
        <f t="shared" si="12"/>
        <v>0</v>
      </c>
      <c r="AG60" s="448"/>
      <c r="AH60" s="448"/>
      <c r="AI60" s="444">
        <f t="shared" si="13"/>
        <v>0</v>
      </c>
      <c r="AJ60" s="448"/>
      <c r="AK60" s="448">
        <v>14</v>
      </c>
      <c r="AL60" s="456" t="str">
        <f t="shared" si="14"/>
        <v/>
      </c>
      <c r="AM60" s="444">
        <f t="shared" si="28"/>
        <v>0</v>
      </c>
      <c r="AN60" s="444">
        <f t="shared" si="29"/>
        <v>0</v>
      </c>
      <c r="AO60" s="444"/>
      <c r="AP60" s="444"/>
      <c r="AQ60" s="444" t="str">
        <f t="shared" si="15"/>
        <v/>
      </c>
      <c r="AR60" s="444">
        <f t="shared" si="30"/>
        <v>0</v>
      </c>
      <c r="AS60" s="444">
        <f t="shared" si="31"/>
        <v>0</v>
      </c>
      <c r="AT60" s="444"/>
      <c r="AU60" s="444"/>
      <c r="AV60" s="444" t="str">
        <f t="shared" si="16"/>
        <v/>
      </c>
      <c r="AW60" s="444">
        <f t="shared" si="32"/>
        <v>0</v>
      </c>
      <c r="AX60" s="444">
        <f t="shared" si="33"/>
        <v>0</v>
      </c>
      <c r="AY60" s="448"/>
      <c r="AZ60" s="448"/>
      <c r="BB60" s="448">
        <v>14</v>
      </c>
      <c r="BC60" s="456" t="str">
        <f t="shared" si="17"/>
        <v/>
      </c>
      <c r="BD60" s="444">
        <f t="shared" si="34"/>
        <v>0</v>
      </c>
      <c r="BE60" s="444">
        <f t="shared" si="35"/>
        <v>0</v>
      </c>
      <c r="BF60" s="444"/>
      <c r="BG60" s="444"/>
      <c r="BH60" s="444" t="str">
        <f t="shared" si="18"/>
        <v/>
      </c>
      <c r="BI60" s="444">
        <f t="shared" si="36"/>
        <v>0</v>
      </c>
      <c r="BJ60" s="444">
        <f t="shared" si="37"/>
        <v>0</v>
      </c>
      <c r="BK60" s="444"/>
      <c r="BL60" s="444"/>
      <c r="BM60" s="444" t="str">
        <f t="shared" si="19"/>
        <v/>
      </c>
      <c r="BN60" s="444">
        <f t="shared" si="38"/>
        <v>0</v>
      </c>
      <c r="BO60" s="444">
        <f t="shared" si="39"/>
        <v>0</v>
      </c>
      <c r="BP60" s="448"/>
      <c r="BQ60" s="448"/>
    </row>
    <row r="61" spans="1:69">
      <c r="A61" s="406"/>
      <c r="C61" s="406">
        <v>15</v>
      </c>
      <c r="D61" s="428">
        <f t="shared" si="2"/>
        <v>0</v>
      </c>
      <c r="E61" s="399">
        <f t="shared" si="20"/>
        <v>0</v>
      </c>
      <c r="F61" s="399">
        <f t="shared" si="21"/>
        <v>0</v>
      </c>
      <c r="G61" s="399"/>
      <c r="H61" s="399"/>
      <c r="I61" s="399">
        <f t="shared" si="3"/>
        <v>0</v>
      </c>
      <c r="J61" s="399"/>
      <c r="K61" s="399">
        <f t="shared" si="4"/>
        <v>0</v>
      </c>
      <c r="L61" s="399">
        <f t="shared" si="22"/>
        <v>0</v>
      </c>
      <c r="M61" s="399">
        <f t="shared" si="23"/>
        <v>0</v>
      </c>
      <c r="N61" s="399"/>
      <c r="O61" s="399"/>
      <c r="P61" s="399">
        <f t="shared" si="5"/>
        <v>0</v>
      </c>
      <c r="Q61" s="399">
        <f t="shared" si="6"/>
        <v>0</v>
      </c>
      <c r="R61" s="399">
        <f t="shared" si="24"/>
        <v>0</v>
      </c>
      <c r="S61" s="399">
        <f t="shared" si="25"/>
        <v>0</v>
      </c>
      <c r="T61" s="406"/>
      <c r="U61" s="406"/>
      <c r="V61" s="399">
        <f t="shared" si="7"/>
        <v>0</v>
      </c>
      <c r="W61" s="399">
        <f t="shared" si="8"/>
        <v>0</v>
      </c>
      <c r="X61" s="399">
        <f t="shared" si="26"/>
        <v>0</v>
      </c>
      <c r="Y61" s="399">
        <f t="shared" si="27"/>
        <v>0</v>
      </c>
      <c r="Z61" s="406"/>
      <c r="AA61" s="406"/>
      <c r="AB61" s="399">
        <f t="shared" si="9"/>
        <v>0</v>
      </c>
      <c r="AC61" s="399"/>
      <c r="AD61" s="399" t="str">
        <f t="shared" si="10"/>
        <v/>
      </c>
      <c r="AE61" s="399">
        <f t="shared" si="11"/>
        <v>0</v>
      </c>
      <c r="AF61" s="399">
        <f t="shared" si="12"/>
        <v>0</v>
      </c>
      <c r="AG61" s="448"/>
      <c r="AH61" s="448"/>
      <c r="AI61" s="444">
        <f t="shared" si="13"/>
        <v>0</v>
      </c>
      <c r="AJ61" s="448"/>
      <c r="AK61" s="448">
        <v>15</v>
      </c>
      <c r="AL61" s="456" t="str">
        <f t="shared" si="14"/>
        <v/>
      </c>
      <c r="AM61" s="444">
        <f t="shared" si="28"/>
        <v>0</v>
      </c>
      <c r="AN61" s="444">
        <f t="shared" si="29"/>
        <v>0</v>
      </c>
      <c r="AO61" s="444"/>
      <c r="AP61" s="444"/>
      <c r="AQ61" s="444" t="str">
        <f t="shared" si="15"/>
        <v/>
      </c>
      <c r="AR61" s="444">
        <f t="shared" si="30"/>
        <v>0</v>
      </c>
      <c r="AS61" s="444">
        <f t="shared" si="31"/>
        <v>0</v>
      </c>
      <c r="AT61" s="444"/>
      <c r="AU61" s="444"/>
      <c r="AV61" s="444" t="str">
        <f t="shared" si="16"/>
        <v/>
      </c>
      <c r="AW61" s="444">
        <f t="shared" si="32"/>
        <v>0</v>
      </c>
      <c r="AX61" s="444">
        <f t="shared" si="33"/>
        <v>0</v>
      </c>
      <c r="AY61" s="448"/>
      <c r="AZ61" s="448"/>
      <c r="BB61" s="448">
        <v>15</v>
      </c>
      <c r="BC61" s="456" t="str">
        <f t="shared" si="17"/>
        <v/>
      </c>
      <c r="BD61" s="444">
        <f t="shared" si="34"/>
        <v>0</v>
      </c>
      <c r="BE61" s="444">
        <f t="shared" si="35"/>
        <v>0</v>
      </c>
      <c r="BF61" s="444"/>
      <c r="BG61" s="444"/>
      <c r="BH61" s="444" t="str">
        <f t="shared" si="18"/>
        <v/>
      </c>
      <c r="BI61" s="444">
        <f t="shared" si="36"/>
        <v>0</v>
      </c>
      <c r="BJ61" s="444">
        <f t="shared" si="37"/>
        <v>0</v>
      </c>
      <c r="BK61" s="444"/>
      <c r="BL61" s="444"/>
      <c r="BM61" s="444" t="str">
        <f t="shared" si="19"/>
        <v/>
      </c>
      <c r="BN61" s="444">
        <f t="shared" si="38"/>
        <v>0</v>
      </c>
      <c r="BO61" s="444">
        <f t="shared" si="39"/>
        <v>0</v>
      </c>
      <c r="BP61" s="448"/>
      <c r="BQ61" s="448"/>
    </row>
    <row r="62" spans="1:69">
      <c r="A62" s="406"/>
      <c r="C62" s="406">
        <v>16</v>
      </c>
      <c r="D62" s="428">
        <f t="shared" si="2"/>
        <v>0</v>
      </c>
      <c r="E62" s="399">
        <f t="shared" si="20"/>
        <v>0</v>
      </c>
      <c r="F62" s="399">
        <f t="shared" si="21"/>
        <v>0</v>
      </c>
      <c r="G62" s="399"/>
      <c r="H62" s="399"/>
      <c r="I62" s="399">
        <f t="shared" si="3"/>
        <v>0</v>
      </c>
      <c r="J62" s="399"/>
      <c r="K62" s="399">
        <f t="shared" si="4"/>
        <v>0</v>
      </c>
      <c r="L62" s="399">
        <f t="shared" si="22"/>
        <v>0</v>
      </c>
      <c r="M62" s="399">
        <f t="shared" si="23"/>
        <v>0</v>
      </c>
      <c r="N62" s="399"/>
      <c r="O62" s="399"/>
      <c r="P62" s="399">
        <f t="shared" si="5"/>
        <v>0</v>
      </c>
      <c r="Q62" s="399">
        <f t="shared" si="6"/>
        <v>0</v>
      </c>
      <c r="R62" s="399">
        <f t="shared" si="24"/>
        <v>0</v>
      </c>
      <c r="S62" s="399">
        <f t="shared" si="25"/>
        <v>0</v>
      </c>
      <c r="T62" s="406"/>
      <c r="U62" s="406"/>
      <c r="V62" s="399">
        <f t="shared" si="7"/>
        <v>0</v>
      </c>
      <c r="W62" s="399">
        <f t="shared" si="8"/>
        <v>0</v>
      </c>
      <c r="X62" s="399">
        <f t="shared" si="26"/>
        <v>0</v>
      </c>
      <c r="Y62" s="399">
        <f t="shared" si="27"/>
        <v>0</v>
      </c>
      <c r="Z62" s="406"/>
      <c r="AA62" s="406"/>
      <c r="AB62" s="399">
        <f t="shared" si="9"/>
        <v>0</v>
      </c>
      <c r="AC62" s="399"/>
      <c r="AD62" s="399" t="str">
        <f t="shared" si="10"/>
        <v/>
      </c>
      <c r="AE62" s="399">
        <f t="shared" si="11"/>
        <v>0</v>
      </c>
      <c r="AF62" s="399">
        <f t="shared" si="12"/>
        <v>0</v>
      </c>
      <c r="AG62" s="448"/>
      <c r="AH62" s="448"/>
      <c r="AI62" s="444">
        <f t="shared" si="13"/>
        <v>0</v>
      </c>
      <c r="AJ62" s="448"/>
      <c r="AK62" s="448">
        <v>16</v>
      </c>
      <c r="AL62" s="456" t="str">
        <f t="shared" si="14"/>
        <v/>
      </c>
      <c r="AM62" s="444">
        <f t="shared" si="28"/>
        <v>0</v>
      </c>
      <c r="AN62" s="444">
        <f t="shared" si="29"/>
        <v>0</v>
      </c>
      <c r="AO62" s="444"/>
      <c r="AP62" s="444"/>
      <c r="AQ62" s="444" t="str">
        <f t="shared" si="15"/>
        <v/>
      </c>
      <c r="AR62" s="444">
        <f t="shared" si="30"/>
        <v>0</v>
      </c>
      <c r="AS62" s="444">
        <f t="shared" si="31"/>
        <v>0</v>
      </c>
      <c r="AT62" s="444"/>
      <c r="AU62" s="444"/>
      <c r="AV62" s="444" t="str">
        <f t="shared" si="16"/>
        <v/>
      </c>
      <c r="AW62" s="444">
        <f t="shared" si="32"/>
        <v>0</v>
      </c>
      <c r="AX62" s="444">
        <f t="shared" si="33"/>
        <v>0</v>
      </c>
      <c r="AY62" s="448"/>
      <c r="AZ62" s="448"/>
      <c r="BB62" s="448">
        <v>16</v>
      </c>
      <c r="BC62" s="456" t="str">
        <f t="shared" si="17"/>
        <v/>
      </c>
      <c r="BD62" s="444">
        <f t="shared" si="34"/>
        <v>0</v>
      </c>
      <c r="BE62" s="444">
        <f t="shared" si="35"/>
        <v>0</v>
      </c>
      <c r="BF62" s="444"/>
      <c r="BG62" s="444"/>
      <c r="BH62" s="444" t="str">
        <f t="shared" si="18"/>
        <v/>
      </c>
      <c r="BI62" s="444">
        <f t="shared" si="36"/>
        <v>0</v>
      </c>
      <c r="BJ62" s="444">
        <f t="shared" si="37"/>
        <v>0</v>
      </c>
      <c r="BK62" s="444"/>
      <c r="BL62" s="444"/>
      <c r="BM62" s="444" t="str">
        <f t="shared" si="19"/>
        <v/>
      </c>
      <c r="BN62" s="444">
        <f t="shared" si="38"/>
        <v>0</v>
      </c>
      <c r="BO62" s="444">
        <f t="shared" si="39"/>
        <v>0</v>
      </c>
      <c r="BP62" s="448"/>
      <c r="BQ62" s="448"/>
    </row>
    <row r="63" spans="1:69">
      <c r="A63" s="406"/>
      <c r="C63" s="406">
        <v>17</v>
      </c>
      <c r="D63" s="428">
        <f t="shared" si="2"/>
        <v>0</v>
      </c>
      <c r="E63" s="399">
        <f t="shared" si="20"/>
        <v>0</v>
      </c>
      <c r="F63" s="399">
        <f t="shared" si="21"/>
        <v>0</v>
      </c>
      <c r="G63" s="399"/>
      <c r="H63" s="399"/>
      <c r="I63" s="399">
        <f t="shared" si="3"/>
        <v>0</v>
      </c>
      <c r="J63" s="399"/>
      <c r="K63" s="399">
        <f t="shared" si="4"/>
        <v>0</v>
      </c>
      <c r="L63" s="399">
        <f t="shared" si="22"/>
        <v>0</v>
      </c>
      <c r="M63" s="399">
        <f t="shared" si="23"/>
        <v>0</v>
      </c>
      <c r="N63" s="399"/>
      <c r="O63" s="399"/>
      <c r="P63" s="399">
        <f t="shared" si="5"/>
        <v>0</v>
      </c>
      <c r="Q63" s="399">
        <f t="shared" si="6"/>
        <v>0</v>
      </c>
      <c r="R63" s="399">
        <f t="shared" si="24"/>
        <v>0</v>
      </c>
      <c r="S63" s="399">
        <f t="shared" si="25"/>
        <v>0</v>
      </c>
      <c r="T63" s="406"/>
      <c r="U63" s="406"/>
      <c r="V63" s="399">
        <f t="shared" si="7"/>
        <v>0</v>
      </c>
      <c r="W63" s="399">
        <f t="shared" si="8"/>
        <v>0</v>
      </c>
      <c r="X63" s="399">
        <f t="shared" si="26"/>
        <v>0</v>
      </c>
      <c r="Y63" s="399">
        <f t="shared" si="27"/>
        <v>0</v>
      </c>
      <c r="Z63" s="406"/>
      <c r="AA63" s="406"/>
      <c r="AB63" s="399">
        <f t="shared" si="9"/>
        <v>0</v>
      </c>
      <c r="AC63" s="399"/>
      <c r="AD63" s="399" t="str">
        <f t="shared" si="10"/>
        <v/>
      </c>
      <c r="AE63" s="399">
        <f t="shared" si="11"/>
        <v>0</v>
      </c>
      <c r="AF63" s="399">
        <f t="shared" si="12"/>
        <v>0</v>
      </c>
      <c r="AG63" s="448"/>
      <c r="AH63" s="448"/>
      <c r="AI63" s="444">
        <f t="shared" si="13"/>
        <v>0</v>
      </c>
      <c r="AJ63" s="448"/>
      <c r="AK63" s="448">
        <v>17</v>
      </c>
      <c r="AL63" s="456" t="str">
        <f t="shared" si="14"/>
        <v/>
      </c>
      <c r="AM63" s="444">
        <f t="shared" si="28"/>
        <v>0</v>
      </c>
      <c r="AN63" s="444">
        <f t="shared" si="29"/>
        <v>0</v>
      </c>
      <c r="AO63" s="444"/>
      <c r="AP63" s="444"/>
      <c r="AQ63" s="444" t="str">
        <f t="shared" si="15"/>
        <v/>
      </c>
      <c r="AR63" s="444">
        <f t="shared" si="30"/>
        <v>0</v>
      </c>
      <c r="AS63" s="444">
        <f t="shared" si="31"/>
        <v>0</v>
      </c>
      <c r="AT63" s="444"/>
      <c r="AU63" s="444"/>
      <c r="AV63" s="444" t="str">
        <f t="shared" si="16"/>
        <v/>
      </c>
      <c r="AW63" s="444">
        <f t="shared" si="32"/>
        <v>0</v>
      </c>
      <c r="AX63" s="444">
        <f t="shared" si="33"/>
        <v>0</v>
      </c>
      <c r="AY63" s="448"/>
      <c r="AZ63" s="448"/>
      <c r="BB63" s="448">
        <v>17</v>
      </c>
      <c r="BC63" s="456" t="str">
        <f t="shared" si="17"/>
        <v/>
      </c>
      <c r="BD63" s="444">
        <f t="shared" si="34"/>
        <v>0</v>
      </c>
      <c r="BE63" s="444">
        <f t="shared" si="35"/>
        <v>0</v>
      </c>
      <c r="BF63" s="444"/>
      <c r="BG63" s="444"/>
      <c r="BH63" s="444" t="str">
        <f t="shared" si="18"/>
        <v/>
      </c>
      <c r="BI63" s="444">
        <f t="shared" si="36"/>
        <v>0</v>
      </c>
      <c r="BJ63" s="444">
        <f t="shared" si="37"/>
        <v>0</v>
      </c>
      <c r="BK63" s="444"/>
      <c r="BL63" s="444"/>
      <c r="BM63" s="444" t="str">
        <f t="shared" si="19"/>
        <v/>
      </c>
      <c r="BN63" s="444">
        <f t="shared" si="38"/>
        <v>0</v>
      </c>
      <c r="BO63" s="444">
        <f t="shared" si="39"/>
        <v>0</v>
      </c>
      <c r="BP63" s="448"/>
      <c r="BQ63" s="448"/>
    </row>
    <row r="64" spans="1:69">
      <c r="A64" s="406"/>
      <c r="C64" s="406">
        <v>18</v>
      </c>
      <c r="D64" s="428">
        <f t="shared" si="2"/>
        <v>0</v>
      </c>
      <c r="E64" s="399">
        <f t="shared" si="20"/>
        <v>0</v>
      </c>
      <c r="F64" s="399">
        <f t="shared" si="21"/>
        <v>0</v>
      </c>
      <c r="G64" s="399"/>
      <c r="H64" s="399"/>
      <c r="I64" s="399">
        <f t="shared" si="3"/>
        <v>0</v>
      </c>
      <c r="J64" s="399"/>
      <c r="K64" s="399">
        <f t="shared" si="4"/>
        <v>0</v>
      </c>
      <c r="L64" s="399">
        <f t="shared" si="22"/>
        <v>0</v>
      </c>
      <c r="M64" s="399">
        <f t="shared" si="23"/>
        <v>0</v>
      </c>
      <c r="N64" s="399"/>
      <c r="O64" s="399"/>
      <c r="P64" s="399">
        <f t="shared" si="5"/>
        <v>0</v>
      </c>
      <c r="Q64" s="399">
        <f t="shared" si="6"/>
        <v>0</v>
      </c>
      <c r="R64" s="399">
        <f t="shared" si="24"/>
        <v>0</v>
      </c>
      <c r="S64" s="399">
        <f t="shared" si="25"/>
        <v>0</v>
      </c>
      <c r="T64" s="406"/>
      <c r="U64" s="406"/>
      <c r="V64" s="399">
        <f t="shared" si="7"/>
        <v>0</v>
      </c>
      <c r="W64" s="399">
        <f t="shared" si="8"/>
        <v>0</v>
      </c>
      <c r="X64" s="399">
        <f t="shared" si="26"/>
        <v>0</v>
      </c>
      <c r="Y64" s="399">
        <f t="shared" si="27"/>
        <v>0</v>
      </c>
      <c r="Z64" s="406"/>
      <c r="AA64" s="406"/>
      <c r="AB64" s="399">
        <f t="shared" si="9"/>
        <v>0</v>
      </c>
      <c r="AC64" s="399"/>
      <c r="AD64" s="399" t="str">
        <f t="shared" si="10"/>
        <v/>
      </c>
      <c r="AE64" s="399">
        <f t="shared" si="11"/>
        <v>0</v>
      </c>
      <c r="AF64" s="399">
        <f t="shared" si="12"/>
        <v>0</v>
      </c>
      <c r="AG64" s="448"/>
      <c r="AH64" s="448"/>
      <c r="AI64" s="444">
        <f t="shared" si="13"/>
        <v>0</v>
      </c>
      <c r="AJ64" s="448"/>
      <c r="AK64" s="448">
        <v>18</v>
      </c>
      <c r="AL64" s="456" t="str">
        <f t="shared" si="14"/>
        <v/>
      </c>
      <c r="AM64" s="444">
        <f t="shared" si="28"/>
        <v>0</v>
      </c>
      <c r="AN64" s="444">
        <f t="shared" si="29"/>
        <v>0</v>
      </c>
      <c r="AO64" s="444"/>
      <c r="AP64" s="444"/>
      <c r="AQ64" s="444" t="str">
        <f t="shared" si="15"/>
        <v/>
      </c>
      <c r="AR64" s="444">
        <f t="shared" si="30"/>
        <v>0</v>
      </c>
      <c r="AS64" s="444">
        <f t="shared" si="31"/>
        <v>0</v>
      </c>
      <c r="AT64" s="444"/>
      <c r="AU64" s="444"/>
      <c r="AV64" s="444" t="str">
        <f t="shared" si="16"/>
        <v/>
      </c>
      <c r="AW64" s="444">
        <f t="shared" si="32"/>
        <v>0</v>
      </c>
      <c r="AX64" s="444">
        <f t="shared" si="33"/>
        <v>0</v>
      </c>
      <c r="AY64" s="448"/>
      <c r="AZ64" s="448"/>
      <c r="BB64" s="448">
        <v>18</v>
      </c>
      <c r="BC64" s="456" t="str">
        <f t="shared" si="17"/>
        <v/>
      </c>
      <c r="BD64" s="444">
        <f t="shared" si="34"/>
        <v>0</v>
      </c>
      <c r="BE64" s="444">
        <f t="shared" si="35"/>
        <v>0</v>
      </c>
      <c r="BF64" s="444"/>
      <c r="BG64" s="444"/>
      <c r="BH64" s="444" t="str">
        <f t="shared" si="18"/>
        <v/>
      </c>
      <c r="BI64" s="444">
        <f t="shared" si="36"/>
        <v>0</v>
      </c>
      <c r="BJ64" s="444">
        <f t="shared" si="37"/>
        <v>0</v>
      </c>
      <c r="BK64" s="444"/>
      <c r="BL64" s="444"/>
      <c r="BM64" s="444" t="str">
        <f t="shared" si="19"/>
        <v/>
      </c>
      <c r="BN64" s="444">
        <f t="shared" si="38"/>
        <v>0</v>
      </c>
      <c r="BO64" s="444">
        <f t="shared" si="39"/>
        <v>0</v>
      </c>
      <c r="BP64" s="448"/>
      <c r="BQ64" s="448"/>
    </row>
    <row r="65" spans="1:69">
      <c r="A65" s="406"/>
      <c r="C65" s="406">
        <v>19</v>
      </c>
      <c r="D65" s="428">
        <f t="shared" si="2"/>
        <v>0</v>
      </c>
      <c r="E65" s="399">
        <f t="shared" si="20"/>
        <v>0</v>
      </c>
      <c r="F65" s="399">
        <f t="shared" si="21"/>
        <v>0</v>
      </c>
      <c r="G65" s="399"/>
      <c r="H65" s="399"/>
      <c r="I65" s="399">
        <f t="shared" si="3"/>
        <v>0</v>
      </c>
      <c r="J65" s="399"/>
      <c r="K65" s="399">
        <f t="shared" si="4"/>
        <v>0</v>
      </c>
      <c r="L65" s="399">
        <f t="shared" si="22"/>
        <v>0</v>
      </c>
      <c r="M65" s="399">
        <f t="shared" si="23"/>
        <v>0</v>
      </c>
      <c r="N65" s="399"/>
      <c r="O65" s="399"/>
      <c r="P65" s="399">
        <f t="shared" si="5"/>
        <v>0</v>
      </c>
      <c r="Q65" s="399">
        <f t="shared" si="6"/>
        <v>0</v>
      </c>
      <c r="R65" s="399">
        <f t="shared" si="24"/>
        <v>0</v>
      </c>
      <c r="S65" s="399">
        <f t="shared" si="25"/>
        <v>0</v>
      </c>
      <c r="T65" s="406"/>
      <c r="U65" s="406"/>
      <c r="V65" s="399">
        <f t="shared" si="7"/>
        <v>0</v>
      </c>
      <c r="W65" s="399">
        <f t="shared" si="8"/>
        <v>0</v>
      </c>
      <c r="X65" s="399">
        <f t="shared" si="26"/>
        <v>0</v>
      </c>
      <c r="Y65" s="399">
        <f t="shared" si="27"/>
        <v>0</v>
      </c>
      <c r="Z65" s="406"/>
      <c r="AA65" s="406"/>
      <c r="AB65" s="399">
        <f t="shared" si="9"/>
        <v>0</v>
      </c>
      <c r="AC65" s="399"/>
      <c r="AD65" s="399" t="str">
        <f t="shared" si="10"/>
        <v/>
      </c>
      <c r="AE65" s="399">
        <f t="shared" si="11"/>
        <v>0</v>
      </c>
      <c r="AF65" s="399">
        <f t="shared" si="12"/>
        <v>0</v>
      </c>
      <c r="AG65" s="448"/>
      <c r="AH65" s="448"/>
      <c r="AI65" s="444">
        <f t="shared" si="13"/>
        <v>0</v>
      </c>
      <c r="AJ65" s="448"/>
      <c r="AK65" s="448">
        <v>19</v>
      </c>
      <c r="AL65" s="456" t="str">
        <f t="shared" si="14"/>
        <v/>
      </c>
      <c r="AM65" s="444">
        <f t="shared" si="28"/>
        <v>0</v>
      </c>
      <c r="AN65" s="444">
        <f t="shared" si="29"/>
        <v>0</v>
      </c>
      <c r="AO65" s="444"/>
      <c r="AP65" s="444"/>
      <c r="AQ65" s="444" t="str">
        <f t="shared" si="15"/>
        <v/>
      </c>
      <c r="AR65" s="444">
        <f t="shared" si="30"/>
        <v>0</v>
      </c>
      <c r="AS65" s="444">
        <f t="shared" si="31"/>
        <v>0</v>
      </c>
      <c r="AT65" s="444"/>
      <c r="AU65" s="444"/>
      <c r="AV65" s="444" t="str">
        <f t="shared" si="16"/>
        <v/>
      </c>
      <c r="AW65" s="444">
        <f t="shared" si="32"/>
        <v>0</v>
      </c>
      <c r="AX65" s="444">
        <f t="shared" si="33"/>
        <v>0</v>
      </c>
      <c r="AY65" s="448"/>
      <c r="AZ65" s="448"/>
      <c r="BB65" s="448">
        <v>19</v>
      </c>
      <c r="BC65" s="456" t="str">
        <f t="shared" si="17"/>
        <v/>
      </c>
      <c r="BD65" s="444">
        <f t="shared" si="34"/>
        <v>0</v>
      </c>
      <c r="BE65" s="444">
        <f t="shared" si="35"/>
        <v>0</v>
      </c>
      <c r="BF65" s="444"/>
      <c r="BG65" s="444"/>
      <c r="BH65" s="444" t="str">
        <f t="shared" si="18"/>
        <v/>
      </c>
      <c r="BI65" s="444">
        <f t="shared" si="36"/>
        <v>0</v>
      </c>
      <c r="BJ65" s="444">
        <f t="shared" si="37"/>
        <v>0</v>
      </c>
      <c r="BK65" s="444"/>
      <c r="BL65" s="444"/>
      <c r="BM65" s="444" t="str">
        <f t="shared" si="19"/>
        <v/>
      </c>
      <c r="BN65" s="444">
        <f t="shared" si="38"/>
        <v>0</v>
      </c>
      <c r="BO65" s="444">
        <f t="shared" si="39"/>
        <v>0</v>
      </c>
      <c r="BP65" s="448"/>
      <c r="BQ65" s="448"/>
    </row>
    <row r="66" spans="1:69">
      <c r="A66" s="406"/>
      <c r="C66" s="406">
        <v>20</v>
      </c>
      <c r="D66" s="428">
        <f t="shared" si="2"/>
        <v>0</v>
      </c>
      <c r="E66" s="399">
        <f t="shared" si="20"/>
        <v>0</v>
      </c>
      <c r="F66" s="399">
        <f t="shared" si="21"/>
        <v>0</v>
      </c>
      <c r="G66" s="399"/>
      <c r="H66" s="399"/>
      <c r="I66" s="399">
        <f t="shared" si="3"/>
        <v>0</v>
      </c>
      <c r="J66" s="399"/>
      <c r="K66" s="399">
        <f t="shared" si="4"/>
        <v>0</v>
      </c>
      <c r="L66" s="399">
        <f t="shared" si="22"/>
        <v>0</v>
      </c>
      <c r="M66" s="399">
        <f t="shared" si="23"/>
        <v>0</v>
      </c>
      <c r="N66" s="399"/>
      <c r="O66" s="399"/>
      <c r="P66" s="399">
        <f t="shared" si="5"/>
        <v>0</v>
      </c>
      <c r="Q66" s="399">
        <f t="shared" si="6"/>
        <v>0</v>
      </c>
      <c r="R66" s="399">
        <f t="shared" si="24"/>
        <v>0</v>
      </c>
      <c r="S66" s="399">
        <f t="shared" si="25"/>
        <v>0</v>
      </c>
      <c r="T66" s="406"/>
      <c r="U66" s="406"/>
      <c r="V66" s="399">
        <f t="shared" si="7"/>
        <v>0</v>
      </c>
      <c r="W66" s="399">
        <f t="shared" si="8"/>
        <v>0</v>
      </c>
      <c r="X66" s="399">
        <f t="shared" si="26"/>
        <v>0</v>
      </c>
      <c r="Y66" s="399">
        <f t="shared" si="27"/>
        <v>0</v>
      </c>
      <c r="Z66" s="406"/>
      <c r="AA66" s="406"/>
      <c r="AB66" s="399">
        <f t="shared" si="9"/>
        <v>0</v>
      </c>
      <c r="AC66" s="399"/>
      <c r="AD66" s="399" t="str">
        <f t="shared" si="10"/>
        <v/>
      </c>
      <c r="AE66" s="399">
        <f t="shared" si="11"/>
        <v>0</v>
      </c>
      <c r="AF66" s="399">
        <f t="shared" si="12"/>
        <v>0</v>
      </c>
      <c r="AG66" s="448"/>
      <c r="AH66" s="448"/>
      <c r="AI66" s="444">
        <f t="shared" si="13"/>
        <v>0</v>
      </c>
      <c r="AJ66" s="448"/>
      <c r="AK66" s="448">
        <v>20</v>
      </c>
      <c r="AL66" s="456" t="str">
        <f t="shared" si="14"/>
        <v/>
      </c>
      <c r="AM66" s="444">
        <f t="shared" si="28"/>
        <v>0</v>
      </c>
      <c r="AN66" s="444">
        <f t="shared" si="29"/>
        <v>0</v>
      </c>
      <c r="AO66" s="444"/>
      <c r="AP66" s="444"/>
      <c r="AQ66" s="444" t="str">
        <f t="shared" si="15"/>
        <v/>
      </c>
      <c r="AR66" s="444">
        <f t="shared" si="30"/>
        <v>0</v>
      </c>
      <c r="AS66" s="444">
        <f t="shared" si="31"/>
        <v>0</v>
      </c>
      <c r="AT66" s="444"/>
      <c r="AU66" s="444"/>
      <c r="AV66" s="444" t="str">
        <f t="shared" si="16"/>
        <v/>
      </c>
      <c r="AW66" s="444">
        <f t="shared" si="32"/>
        <v>0</v>
      </c>
      <c r="AX66" s="444">
        <f t="shared" si="33"/>
        <v>0</v>
      </c>
      <c r="AY66" s="448"/>
      <c r="AZ66" s="448"/>
      <c r="BB66" s="448">
        <v>20</v>
      </c>
      <c r="BC66" s="456" t="str">
        <f t="shared" si="17"/>
        <v/>
      </c>
      <c r="BD66" s="444">
        <f t="shared" si="34"/>
        <v>0</v>
      </c>
      <c r="BE66" s="444">
        <f t="shared" si="35"/>
        <v>0</v>
      </c>
      <c r="BF66" s="444"/>
      <c r="BG66" s="444"/>
      <c r="BH66" s="444" t="str">
        <f t="shared" si="18"/>
        <v/>
      </c>
      <c r="BI66" s="444">
        <f t="shared" si="36"/>
        <v>0</v>
      </c>
      <c r="BJ66" s="444">
        <f t="shared" si="37"/>
        <v>0</v>
      </c>
      <c r="BK66" s="444"/>
      <c r="BL66" s="444"/>
      <c r="BM66" s="444" t="str">
        <f t="shared" si="19"/>
        <v/>
      </c>
      <c r="BN66" s="444">
        <f t="shared" si="38"/>
        <v>0</v>
      </c>
      <c r="BO66" s="444">
        <f t="shared" si="39"/>
        <v>0</v>
      </c>
      <c r="BP66" s="448"/>
      <c r="BQ66" s="448"/>
    </row>
    <row r="67" spans="1:69">
      <c r="A67" s="406"/>
      <c r="C67" s="406">
        <v>21</v>
      </c>
      <c r="D67" s="428">
        <f t="shared" si="2"/>
        <v>0</v>
      </c>
      <c r="E67" s="399">
        <f t="shared" si="20"/>
        <v>0</v>
      </c>
      <c r="F67" s="399">
        <f t="shared" si="21"/>
        <v>0</v>
      </c>
      <c r="G67" s="399"/>
      <c r="H67" s="399"/>
      <c r="I67" s="399">
        <f t="shared" si="3"/>
        <v>0</v>
      </c>
      <c r="J67" s="399"/>
      <c r="K67" s="399">
        <f t="shared" si="4"/>
        <v>0</v>
      </c>
      <c r="L67" s="399">
        <f t="shared" si="22"/>
        <v>0</v>
      </c>
      <c r="M67" s="399">
        <f t="shared" si="23"/>
        <v>0</v>
      </c>
      <c r="N67" s="399"/>
      <c r="O67" s="399"/>
      <c r="P67" s="399">
        <f t="shared" si="5"/>
        <v>0</v>
      </c>
      <c r="Q67" s="399">
        <f t="shared" si="6"/>
        <v>0</v>
      </c>
      <c r="R67" s="399">
        <f t="shared" si="24"/>
        <v>0</v>
      </c>
      <c r="S67" s="399">
        <f t="shared" si="25"/>
        <v>0</v>
      </c>
      <c r="T67" s="406"/>
      <c r="U67" s="406"/>
      <c r="V67" s="399">
        <f t="shared" si="7"/>
        <v>0</v>
      </c>
      <c r="W67" s="399">
        <f t="shared" si="8"/>
        <v>0</v>
      </c>
      <c r="X67" s="399">
        <f t="shared" si="26"/>
        <v>0</v>
      </c>
      <c r="Y67" s="399">
        <f t="shared" si="27"/>
        <v>0</v>
      </c>
      <c r="Z67" s="406"/>
      <c r="AA67" s="406"/>
      <c r="AB67" s="399">
        <f t="shared" si="9"/>
        <v>0</v>
      </c>
      <c r="AC67" s="399"/>
      <c r="AD67" s="399" t="str">
        <f t="shared" si="10"/>
        <v/>
      </c>
      <c r="AE67" s="399">
        <f t="shared" si="11"/>
        <v>0</v>
      </c>
      <c r="AF67" s="399">
        <f t="shared" si="12"/>
        <v>0</v>
      </c>
      <c r="AG67" s="448"/>
      <c r="AH67" s="448"/>
      <c r="AI67" s="444">
        <f t="shared" si="13"/>
        <v>0</v>
      </c>
      <c r="AJ67" s="448"/>
      <c r="AK67" s="448">
        <v>21</v>
      </c>
      <c r="AL67" s="456" t="str">
        <f t="shared" si="14"/>
        <v/>
      </c>
      <c r="AM67" s="444">
        <f t="shared" si="28"/>
        <v>0</v>
      </c>
      <c r="AN67" s="444">
        <f t="shared" si="29"/>
        <v>0</v>
      </c>
      <c r="AO67" s="444"/>
      <c r="AP67" s="444"/>
      <c r="AQ67" s="444" t="str">
        <f t="shared" si="15"/>
        <v/>
      </c>
      <c r="AR67" s="444">
        <f t="shared" si="30"/>
        <v>0</v>
      </c>
      <c r="AS67" s="444">
        <f t="shared" si="31"/>
        <v>0</v>
      </c>
      <c r="AT67" s="444"/>
      <c r="AU67" s="444"/>
      <c r="AV67" s="444" t="str">
        <f t="shared" si="16"/>
        <v/>
      </c>
      <c r="AW67" s="444">
        <f t="shared" si="32"/>
        <v>0</v>
      </c>
      <c r="AX67" s="444">
        <f t="shared" si="33"/>
        <v>0</v>
      </c>
      <c r="AY67" s="448"/>
      <c r="AZ67" s="448"/>
      <c r="BB67" s="448">
        <v>21</v>
      </c>
      <c r="BC67" s="456" t="str">
        <f t="shared" si="17"/>
        <v/>
      </c>
      <c r="BD67" s="444">
        <f t="shared" si="34"/>
        <v>0</v>
      </c>
      <c r="BE67" s="444">
        <f t="shared" si="35"/>
        <v>0</v>
      </c>
      <c r="BF67" s="444"/>
      <c r="BG67" s="444"/>
      <c r="BH67" s="444" t="str">
        <f t="shared" si="18"/>
        <v/>
      </c>
      <c r="BI67" s="444">
        <f t="shared" si="36"/>
        <v>0</v>
      </c>
      <c r="BJ67" s="444">
        <f t="shared" si="37"/>
        <v>0</v>
      </c>
      <c r="BK67" s="444"/>
      <c r="BL67" s="444"/>
      <c r="BM67" s="444" t="str">
        <f t="shared" si="19"/>
        <v/>
      </c>
      <c r="BN67" s="444">
        <f t="shared" si="38"/>
        <v>0</v>
      </c>
      <c r="BO67" s="444">
        <f t="shared" si="39"/>
        <v>0</v>
      </c>
      <c r="BP67" s="448"/>
      <c r="BQ67" s="448"/>
    </row>
    <row r="68" spans="1:69">
      <c r="A68" s="406"/>
      <c r="C68" s="406">
        <v>22</v>
      </c>
      <c r="D68" s="428">
        <f t="shared" si="2"/>
        <v>0</v>
      </c>
      <c r="E68" s="399">
        <f t="shared" si="20"/>
        <v>0</v>
      </c>
      <c r="F68" s="399">
        <f t="shared" si="21"/>
        <v>0</v>
      </c>
      <c r="G68" s="399"/>
      <c r="H68" s="399"/>
      <c r="I68" s="399">
        <f t="shared" si="3"/>
        <v>0</v>
      </c>
      <c r="J68" s="399"/>
      <c r="K68" s="399">
        <f t="shared" si="4"/>
        <v>0</v>
      </c>
      <c r="L68" s="399">
        <f t="shared" si="22"/>
        <v>0</v>
      </c>
      <c r="M68" s="399">
        <f t="shared" si="23"/>
        <v>0</v>
      </c>
      <c r="N68" s="399"/>
      <c r="O68" s="399"/>
      <c r="P68" s="399">
        <f t="shared" si="5"/>
        <v>0</v>
      </c>
      <c r="Q68" s="399">
        <f t="shared" si="6"/>
        <v>0</v>
      </c>
      <c r="R68" s="399">
        <f t="shared" si="24"/>
        <v>0</v>
      </c>
      <c r="S68" s="399">
        <f t="shared" si="25"/>
        <v>0</v>
      </c>
      <c r="T68" s="406"/>
      <c r="U68" s="406"/>
      <c r="V68" s="399">
        <f t="shared" si="7"/>
        <v>0</v>
      </c>
      <c r="W68" s="399">
        <f t="shared" si="8"/>
        <v>0</v>
      </c>
      <c r="X68" s="399">
        <f t="shared" si="26"/>
        <v>0</v>
      </c>
      <c r="Y68" s="399">
        <f t="shared" si="27"/>
        <v>0</v>
      </c>
      <c r="Z68" s="406"/>
      <c r="AA68" s="406"/>
      <c r="AB68" s="399">
        <f t="shared" si="9"/>
        <v>0</v>
      </c>
      <c r="AC68" s="399"/>
      <c r="AD68" s="399" t="str">
        <f t="shared" si="10"/>
        <v/>
      </c>
      <c r="AE68" s="399">
        <f t="shared" si="11"/>
        <v>0</v>
      </c>
      <c r="AF68" s="399">
        <f t="shared" si="12"/>
        <v>0</v>
      </c>
      <c r="AG68" s="448"/>
      <c r="AH68" s="448"/>
      <c r="AI68" s="444">
        <f t="shared" si="13"/>
        <v>0</v>
      </c>
      <c r="AJ68" s="448"/>
      <c r="AK68" s="448">
        <v>22</v>
      </c>
      <c r="AL68" s="456" t="str">
        <f t="shared" si="14"/>
        <v/>
      </c>
      <c r="AM68" s="444">
        <f t="shared" si="28"/>
        <v>0</v>
      </c>
      <c r="AN68" s="444">
        <f t="shared" si="29"/>
        <v>0</v>
      </c>
      <c r="AO68" s="444"/>
      <c r="AP68" s="444"/>
      <c r="AQ68" s="444" t="str">
        <f t="shared" si="15"/>
        <v/>
      </c>
      <c r="AR68" s="444">
        <f t="shared" si="30"/>
        <v>0</v>
      </c>
      <c r="AS68" s="444">
        <f t="shared" si="31"/>
        <v>0</v>
      </c>
      <c r="AT68" s="444"/>
      <c r="AU68" s="444"/>
      <c r="AV68" s="444" t="str">
        <f t="shared" si="16"/>
        <v/>
      </c>
      <c r="AW68" s="444">
        <f t="shared" si="32"/>
        <v>0</v>
      </c>
      <c r="AX68" s="444">
        <f t="shared" si="33"/>
        <v>0</v>
      </c>
      <c r="AY68" s="448"/>
      <c r="AZ68" s="448"/>
      <c r="BB68" s="448">
        <v>22</v>
      </c>
      <c r="BC68" s="456" t="str">
        <f t="shared" si="17"/>
        <v/>
      </c>
      <c r="BD68" s="444">
        <f t="shared" si="34"/>
        <v>0</v>
      </c>
      <c r="BE68" s="444">
        <f t="shared" si="35"/>
        <v>0</v>
      </c>
      <c r="BF68" s="444"/>
      <c r="BG68" s="444"/>
      <c r="BH68" s="444" t="str">
        <f t="shared" si="18"/>
        <v/>
      </c>
      <c r="BI68" s="444">
        <f t="shared" si="36"/>
        <v>0</v>
      </c>
      <c r="BJ68" s="444">
        <f t="shared" si="37"/>
        <v>0</v>
      </c>
      <c r="BK68" s="444"/>
      <c r="BL68" s="444"/>
      <c r="BM68" s="444" t="str">
        <f t="shared" si="19"/>
        <v/>
      </c>
      <c r="BN68" s="444">
        <f t="shared" si="38"/>
        <v>0</v>
      </c>
      <c r="BO68" s="444">
        <f t="shared" si="39"/>
        <v>0</v>
      </c>
      <c r="BP68" s="448"/>
      <c r="BQ68" s="448"/>
    </row>
    <row r="69" spans="1:69">
      <c r="A69" s="406"/>
      <c r="C69" s="406">
        <v>23</v>
      </c>
      <c r="D69" s="428">
        <f t="shared" si="2"/>
        <v>0</v>
      </c>
      <c r="E69" s="399">
        <f t="shared" si="20"/>
        <v>0</v>
      </c>
      <c r="F69" s="399">
        <f t="shared" si="21"/>
        <v>0</v>
      </c>
      <c r="G69" s="399"/>
      <c r="H69" s="399"/>
      <c r="I69" s="399">
        <f t="shared" si="3"/>
        <v>0</v>
      </c>
      <c r="J69" s="399"/>
      <c r="K69" s="399">
        <f t="shared" si="4"/>
        <v>0</v>
      </c>
      <c r="L69" s="399">
        <f t="shared" si="22"/>
        <v>0</v>
      </c>
      <c r="M69" s="399">
        <f t="shared" si="23"/>
        <v>0</v>
      </c>
      <c r="N69" s="399"/>
      <c r="O69" s="399"/>
      <c r="P69" s="399">
        <f t="shared" si="5"/>
        <v>0</v>
      </c>
      <c r="Q69" s="399">
        <f t="shared" si="6"/>
        <v>0</v>
      </c>
      <c r="R69" s="399">
        <f t="shared" si="24"/>
        <v>0</v>
      </c>
      <c r="S69" s="399">
        <f t="shared" si="25"/>
        <v>0</v>
      </c>
      <c r="T69" s="406"/>
      <c r="U69" s="406"/>
      <c r="V69" s="399">
        <f t="shared" si="7"/>
        <v>0</v>
      </c>
      <c r="W69" s="399">
        <f t="shared" si="8"/>
        <v>0</v>
      </c>
      <c r="X69" s="399">
        <f t="shared" si="26"/>
        <v>0</v>
      </c>
      <c r="Y69" s="399">
        <f t="shared" si="27"/>
        <v>0</v>
      </c>
      <c r="Z69" s="406"/>
      <c r="AA69" s="406"/>
      <c r="AB69" s="399">
        <f t="shared" si="9"/>
        <v>0</v>
      </c>
      <c r="AC69" s="399"/>
      <c r="AD69" s="399" t="str">
        <f t="shared" si="10"/>
        <v/>
      </c>
      <c r="AE69" s="399">
        <f t="shared" si="11"/>
        <v>0</v>
      </c>
      <c r="AF69" s="399">
        <f t="shared" si="12"/>
        <v>0</v>
      </c>
      <c r="AG69" s="448"/>
      <c r="AH69" s="448"/>
      <c r="AI69" s="444">
        <f t="shared" si="13"/>
        <v>0</v>
      </c>
      <c r="AJ69" s="448"/>
      <c r="AK69" s="448">
        <v>23</v>
      </c>
      <c r="AL69" s="456" t="str">
        <f t="shared" si="14"/>
        <v/>
      </c>
      <c r="AM69" s="444">
        <f t="shared" si="28"/>
        <v>0</v>
      </c>
      <c r="AN69" s="444">
        <f t="shared" si="29"/>
        <v>0</v>
      </c>
      <c r="AO69" s="444"/>
      <c r="AP69" s="444"/>
      <c r="AQ69" s="444" t="str">
        <f t="shared" si="15"/>
        <v/>
      </c>
      <c r="AR69" s="444">
        <f t="shared" si="30"/>
        <v>0</v>
      </c>
      <c r="AS69" s="444">
        <f t="shared" si="31"/>
        <v>0</v>
      </c>
      <c r="AT69" s="444"/>
      <c r="AU69" s="444"/>
      <c r="AV69" s="444" t="str">
        <f t="shared" si="16"/>
        <v/>
      </c>
      <c r="AW69" s="444">
        <f t="shared" si="32"/>
        <v>0</v>
      </c>
      <c r="AX69" s="444">
        <f t="shared" si="33"/>
        <v>0</v>
      </c>
      <c r="AY69" s="448"/>
      <c r="AZ69" s="448"/>
      <c r="BB69" s="448">
        <v>23</v>
      </c>
      <c r="BC69" s="456" t="str">
        <f t="shared" si="17"/>
        <v/>
      </c>
      <c r="BD69" s="444">
        <f t="shared" si="34"/>
        <v>0</v>
      </c>
      <c r="BE69" s="444">
        <f t="shared" si="35"/>
        <v>0</v>
      </c>
      <c r="BF69" s="444"/>
      <c r="BG69" s="444"/>
      <c r="BH69" s="444" t="str">
        <f t="shared" si="18"/>
        <v/>
      </c>
      <c r="BI69" s="444">
        <f t="shared" si="36"/>
        <v>0</v>
      </c>
      <c r="BJ69" s="444">
        <f t="shared" si="37"/>
        <v>0</v>
      </c>
      <c r="BK69" s="444"/>
      <c r="BL69" s="444"/>
      <c r="BM69" s="444" t="str">
        <f t="shared" si="19"/>
        <v/>
      </c>
      <c r="BN69" s="444">
        <f t="shared" si="38"/>
        <v>0</v>
      </c>
      <c r="BO69" s="444">
        <f t="shared" si="39"/>
        <v>0</v>
      </c>
      <c r="BP69" s="448"/>
      <c r="BQ69" s="448"/>
    </row>
    <row r="70" spans="1:69">
      <c r="A70" s="406"/>
      <c r="C70" s="406">
        <v>24</v>
      </c>
      <c r="D70" s="428">
        <f t="shared" si="2"/>
        <v>0</v>
      </c>
      <c r="E70" s="399">
        <f t="shared" si="20"/>
        <v>0</v>
      </c>
      <c r="F70" s="399">
        <f t="shared" si="21"/>
        <v>0</v>
      </c>
      <c r="G70" s="399">
        <f>SUM(E59:E70)</f>
        <v>0</v>
      </c>
      <c r="H70" s="399">
        <f>SUM(F59:F70)</f>
        <v>0</v>
      </c>
      <c r="I70" s="399">
        <f t="shared" si="3"/>
        <v>0</v>
      </c>
      <c r="J70" s="399"/>
      <c r="K70" s="399">
        <f t="shared" si="4"/>
        <v>0</v>
      </c>
      <c r="L70" s="399">
        <f t="shared" si="22"/>
        <v>0</v>
      </c>
      <c r="M70" s="399">
        <f t="shared" si="23"/>
        <v>0</v>
      </c>
      <c r="N70" s="399">
        <f>SUM(L59:L70)</f>
        <v>0</v>
      </c>
      <c r="O70" s="399">
        <f>SUM(M59:M70)</f>
        <v>0</v>
      </c>
      <c r="P70" s="399">
        <f t="shared" si="5"/>
        <v>0</v>
      </c>
      <c r="Q70" s="399">
        <f t="shared" si="6"/>
        <v>0</v>
      </c>
      <c r="R70" s="399">
        <f t="shared" si="24"/>
        <v>0</v>
      </c>
      <c r="S70" s="399">
        <f t="shared" si="25"/>
        <v>0</v>
      </c>
      <c r="T70" s="428">
        <f>SUM(R59:R70)</f>
        <v>0</v>
      </c>
      <c r="U70" s="428">
        <f>SUM(S59:S70)</f>
        <v>0</v>
      </c>
      <c r="V70" s="399">
        <f t="shared" si="7"/>
        <v>0</v>
      </c>
      <c r="W70" s="399">
        <f t="shared" si="8"/>
        <v>0</v>
      </c>
      <c r="X70" s="399">
        <f t="shared" si="26"/>
        <v>0</v>
      </c>
      <c r="Y70" s="399">
        <f t="shared" si="27"/>
        <v>0</v>
      </c>
      <c r="Z70" s="428">
        <f>SUM(X59:X70)</f>
        <v>0</v>
      </c>
      <c r="AA70" s="428">
        <f>SUM(Y59:Y70)</f>
        <v>0</v>
      </c>
      <c r="AB70" s="399">
        <f t="shared" si="9"/>
        <v>0</v>
      </c>
      <c r="AC70" s="399"/>
      <c r="AD70" s="399" t="str">
        <f t="shared" si="10"/>
        <v/>
      </c>
      <c r="AE70" s="399">
        <f t="shared" si="11"/>
        <v>0</v>
      </c>
      <c r="AF70" s="399">
        <f t="shared" si="12"/>
        <v>0</v>
      </c>
      <c r="AG70" s="456">
        <f>SUM(AE59:AE70)</f>
        <v>0</v>
      </c>
      <c r="AH70" s="456">
        <f>SUM(AF59:AF70)</f>
        <v>0</v>
      </c>
      <c r="AI70" s="444">
        <f t="shared" si="13"/>
        <v>0</v>
      </c>
      <c r="AJ70" s="448"/>
      <c r="AK70" s="448">
        <v>24</v>
      </c>
      <c r="AL70" s="456" t="str">
        <f t="shared" si="14"/>
        <v/>
      </c>
      <c r="AM70" s="444">
        <f t="shared" si="28"/>
        <v>0</v>
      </c>
      <c r="AN70" s="444">
        <f t="shared" si="29"/>
        <v>0</v>
      </c>
      <c r="AO70" s="444">
        <f>SUM(AM59:AM70)</f>
        <v>0</v>
      </c>
      <c r="AP70" s="444">
        <f>SUM(AN59:AN70)</f>
        <v>0</v>
      </c>
      <c r="AQ70" s="444" t="str">
        <f t="shared" si="15"/>
        <v/>
      </c>
      <c r="AR70" s="444">
        <f t="shared" si="30"/>
        <v>0</v>
      </c>
      <c r="AS70" s="444">
        <f t="shared" si="31"/>
        <v>0</v>
      </c>
      <c r="AT70" s="444">
        <f>SUM(AR59:AR70)</f>
        <v>0</v>
      </c>
      <c r="AU70" s="444">
        <f>SUM(AS59:AS70)</f>
        <v>0</v>
      </c>
      <c r="AV70" s="444" t="str">
        <f t="shared" si="16"/>
        <v/>
      </c>
      <c r="AW70" s="444">
        <f t="shared" si="32"/>
        <v>0</v>
      </c>
      <c r="AX70" s="444">
        <f t="shared" si="33"/>
        <v>0</v>
      </c>
      <c r="AY70" s="456">
        <f>SUM(AW59:AW70)</f>
        <v>0</v>
      </c>
      <c r="AZ70" s="456">
        <f>SUM(AX59:AX70)</f>
        <v>0</v>
      </c>
      <c r="BB70" s="448">
        <v>24</v>
      </c>
      <c r="BC70" s="456" t="str">
        <f t="shared" si="17"/>
        <v/>
      </c>
      <c r="BD70" s="444">
        <f t="shared" si="34"/>
        <v>0</v>
      </c>
      <c r="BE70" s="444">
        <f t="shared" si="35"/>
        <v>0</v>
      </c>
      <c r="BF70" s="444">
        <f>SUM(BD59:BD70)</f>
        <v>0</v>
      </c>
      <c r="BG70" s="444">
        <f>SUM(BE59:BE70)</f>
        <v>0</v>
      </c>
      <c r="BH70" s="444" t="str">
        <f t="shared" si="18"/>
        <v/>
      </c>
      <c r="BI70" s="444">
        <f t="shared" si="36"/>
        <v>0</v>
      </c>
      <c r="BJ70" s="444">
        <f t="shared" si="37"/>
        <v>0</v>
      </c>
      <c r="BK70" s="444">
        <f>SUM(BI59:BI70)</f>
        <v>0</v>
      </c>
      <c r="BL70" s="444">
        <f>SUM(BJ59:BJ70)</f>
        <v>0</v>
      </c>
      <c r="BM70" s="444" t="str">
        <f t="shared" si="19"/>
        <v/>
      </c>
      <c r="BN70" s="444">
        <f t="shared" si="38"/>
        <v>0</v>
      </c>
      <c r="BO70" s="444">
        <f t="shared" si="39"/>
        <v>0</v>
      </c>
      <c r="BP70" s="456">
        <f>SUM(BN59:BN70)</f>
        <v>0</v>
      </c>
      <c r="BQ70" s="456">
        <f>SUM(BO59:BO70)</f>
        <v>0</v>
      </c>
    </row>
    <row r="71" spans="1:69">
      <c r="A71" s="406"/>
      <c r="C71" s="406">
        <v>25</v>
      </c>
      <c r="D71" s="428">
        <f t="shared" si="2"/>
        <v>0</v>
      </c>
      <c r="E71" s="399">
        <f t="shared" si="20"/>
        <v>0</v>
      </c>
      <c r="F71" s="399">
        <f t="shared" si="21"/>
        <v>0</v>
      </c>
      <c r="G71" s="399"/>
      <c r="H71" s="399"/>
      <c r="I71" s="399">
        <f t="shared" si="3"/>
        <v>0</v>
      </c>
      <c r="J71" s="399"/>
      <c r="K71" s="399">
        <f t="shared" si="4"/>
        <v>0</v>
      </c>
      <c r="L71" s="399">
        <f t="shared" si="22"/>
        <v>0</v>
      </c>
      <c r="M71" s="399">
        <f t="shared" si="23"/>
        <v>0</v>
      </c>
      <c r="N71" s="399"/>
      <c r="O71" s="399"/>
      <c r="P71" s="399">
        <f t="shared" si="5"/>
        <v>0</v>
      </c>
      <c r="Q71" s="399">
        <f t="shared" si="6"/>
        <v>0</v>
      </c>
      <c r="R71" s="399">
        <f t="shared" si="24"/>
        <v>0</v>
      </c>
      <c r="S71" s="399">
        <f t="shared" si="25"/>
        <v>0</v>
      </c>
      <c r="T71" s="406"/>
      <c r="U71" s="406"/>
      <c r="V71" s="399">
        <f t="shared" si="7"/>
        <v>0</v>
      </c>
      <c r="W71" s="399">
        <f t="shared" si="8"/>
        <v>0</v>
      </c>
      <c r="X71" s="399">
        <f t="shared" si="26"/>
        <v>0</v>
      </c>
      <c r="Y71" s="399">
        <f t="shared" si="27"/>
        <v>0</v>
      </c>
      <c r="Z71" s="406"/>
      <c r="AA71" s="406"/>
      <c r="AB71" s="399">
        <f t="shared" si="9"/>
        <v>0</v>
      </c>
      <c r="AC71" s="399"/>
      <c r="AD71" s="399" t="str">
        <f t="shared" si="10"/>
        <v/>
      </c>
      <c r="AE71" s="399">
        <f t="shared" si="11"/>
        <v>0</v>
      </c>
      <c r="AF71" s="399">
        <f t="shared" si="12"/>
        <v>0</v>
      </c>
      <c r="AG71" s="448"/>
      <c r="AH71" s="448"/>
      <c r="AI71" s="444">
        <f t="shared" si="13"/>
        <v>0</v>
      </c>
      <c r="AJ71" s="448"/>
      <c r="AK71" s="448">
        <v>25</v>
      </c>
      <c r="AL71" s="456" t="str">
        <f t="shared" si="14"/>
        <v/>
      </c>
      <c r="AM71" s="444">
        <f t="shared" si="28"/>
        <v>0</v>
      </c>
      <c r="AN71" s="444">
        <f t="shared" si="29"/>
        <v>0</v>
      </c>
      <c r="AO71" s="444"/>
      <c r="AP71" s="444"/>
      <c r="AQ71" s="444" t="str">
        <f t="shared" si="15"/>
        <v/>
      </c>
      <c r="AR71" s="444">
        <f t="shared" si="30"/>
        <v>0</v>
      </c>
      <c r="AS71" s="444">
        <f t="shared" si="31"/>
        <v>0</v>
      </c>
      <c r="AT71" s="444"/>
      <c r="AU71" s="444"/>
      <c r="AV71" s="444" t="str">
        <f t="shared" si="16"/>
        <v/>
      </c>
      <c r="AW71" s="444">
        <f t="shared" si="32"/>
        <v>0</v>
      </c>
      <c r="AX71" s="444">
        <f t="shared" si="33"/>
        <v>0</v>
      </c>
      <c r="AY71" s="448"/>
      <c r="AZ71" s="448"/>
      <c r="BB71" s="448">
        <v>25</v>
      </c>
      <c r="BC71" s="456" t="str">
        <f t="shared" si="17"/>
        <v/>
      </c>
      <c r="BD71" s="444">
        <f t="shared" si="34"/>
        <v>0</v>
      </c>
      <c r="BE71" s="444">
        <f t="shared" si="35"/>
        <v>0</v>
      </c>
      <c r="BF71" s="444"/>
      <c r="BG71" s="444"/>
      <c r="BH71" s="444" t="str">
        <f t="shared" si="18"/>
        <v/>
      </c>
      <c r="BI71" s="444">
        <f t="shared" si="36"/>
        <v>0</v>
      </c>
      <c r="BJ71" s="444">
        <f t="shared" si="37"/>
        <v>0</v>
      </c>
      <c r="BK71" s="444"/>
      <c r="BL71" s="444"/>
      <c r="BM71" s="444" t="str">
        <f t="shared" si="19"/>
        <v/>
      </c>
      <c r="BN71" s="444">
        <f t="shared" si="38"/>
        <v>0</v>
      </c>
      <c r="BO71" s="444">
        <f t="shared" si="39"/>
        <v>0</v>
      </c>
      <c r="BP71" s="448"/>
      <c r="BQ71" s="448"/>
    </row>
    <row r="72" spans="1:69">
      <c r="A72" s="406"/>
      <c r="C72" s="406">
        <v>26</v>
      </c>
      <c r="D72" s="428">
        <f t="shared" si="2"/>
        <v>0</v>
      </c>
      <c r="E72" s="399">
        <f t="shared" si="20"/>
        <v>0</v>
      </c>
      <c r="F72" s="399">
        <f t="shared" si="21"/>
        <v>0</v>
      </c>
      <c r="G72" s="399"/>
      <c r="H72" s="399"/>
      <c r="I72" s="399">
        <f t="shared" si="3"/>
        <v>0</v>
      </c>
      <c r="J72" s="399"/>
      <c r="K72" s="399">
        <f t="shared" si="4"/>
        <v>0</v>
      </c>
      <c r="L72" s="399">
        <f t="shared" si="22"/>
        <v>0</v>
      </c>
      <c r="M72" s="399">
        <f t="shared" si="23"/>
        <v>0</v>
      </c>
      <c r="N72" s="399"/>
      <c r="O72" s="399"/>
      <c r="P72" s="399">
        <f t="shared" si="5"/>
        <v>0</v>
      </c>
      <c r="Q72" s="399">
        <f t="shared" si="6"/>
        <v>0</v>
      </c>
      <c r="R72" s="399">
        <f t="shared" si="24"/>
        <v>0</v>
      </c>
      <c r="S72" s="399">
        <f t="shared" si="25"/>
        <v>0</v>
      </c>
      <c r="T72" s="406"/>
      <c r="U72" s="406"/>
      <c r="V72" s="399">
        <f t="shared" si="7"/>
        <v>0</v>
      </c>
      <c r="W72" s="399">
        <f t="shared" si="8"/>
        <v>0</v>
      </c>
      <c r="X72" s="399">
        <f t="shared" si="26"/>
        <v>0</v>
      </c>
      <c r="Y72" s="399">
        <f t="shared" si="27"/>
        <v>0</v>
      </c>
      <c r="Z72" s="406"/>
      <c r="AA72" s="406"/>
      <c r="AB72" s="399">
        <f t="shared" si="9"/>
        <v>0</v>
      </c>
      <c r="AC72" s="399"/>
      <c r="AD72" s="399" t="str">
        <f t="shared" si="10"/>
        <v/>
      </c>
      <c r="AE72" s="399">
        <f t="shared" si="11"/>
        <v>0</v>
      </c>
      <c r="AF72" s="399">
        <f t="shared" si="12"/>
        <v>0</v>
      </c>
      <c r="AG72" s="448"/>
      <c r="AH72" s="448"/>
      <c r="AI72" s="444">
        <f t="shared" si="13"/>
        <v>0</v>
      </c>
      <c r="AJ72" s="448"/>
      <c r="AK72" s="448">
        <v>26</v>
      </c>
      <c r="AL72" s="456" t="str">
        <f t="shared" si="14"/>
        <v/>
      </c>
      <c r="AM72" s="444">
        <f t="shared" si="28"/>
        <v>0</v>
      </c>
      <c r="AN72" s="444">
        <f t="shared" si="29"/>
        <v>0</v>
      </c>
      <c r="AO72" s="444"/>
      <c r="AP72" s="444"/>
      <c r="AQ72" s="444" t="str">
        <f t="shared" si="15"/>
        <v/>
      </c>
      <c r="AR72" s="444">
        <f t="shared" si="30"/>
        <v>0</v>
      </c>
      <c r="AS72" s="444">
        <f t="shared" si="31"/>
        <v>0</v>
      </c>
      <c r="AT72" s="444"/>
      <c r="AU72" s="444"/>
      <c r="AV72" s="444" t="str">
        <f t="shared" si="16"/>
        <v/>
      </c>
      <c r="AW72" s="444">
        <f t="shared" si="32"/>
        <v>0</v>
      </c>
      <c r="AX72" s="444">
        <f t="shared" si="33"/>
        <v>0</v>
      </c>
      <c r="AY72" s="448"/>
      <c r="AZ72" s="448"/>
      <c r="BB72" s="448">
        <v>26</v>
      </c>
      <c r="BC72" s="456" t="str">
        <f t="shared" si="17"/>
        <v/>
      </c>
      <c r="BD72" s="444">
        <f t="shared" si="34"/>
        <v>0</v>
      </c>
      <c r="BE72" s="444">
        <f t="shared" si="35"/>
        <v>0</v>
      </c>
      <c r="BF72" s="444"/>
      <c r="BG72" s="444"/>
      <c r="BH72" s="444" t="str">
        <f t="shared" si="18"/>
        <v/>
      </c>
      <c r="BI72" s="444">
        <f t="shared" si="36"/>
        <v>0</v>
      </c>
      <c r="BJ72" s="444">
        <f t="shared" si="37"/>
        <v>0</v>
      </c>
      <c r="BK72" s="444"/>
      <c r="BL72" s="444"/>
      <c r="BM72" s="444" t="str">
        <f t="shared" si="19"/>
        <v/>
      </c>
      <c r="BN72" s="444">
        <f t="shared" si="38"/>
        <v>0</v>
      </c>
      <c r="BO72" s="444">
        <f t="shared" si="39"/>
        <v>0</v>
      </c>
      <c r="BP72" s="448"/>
      <c r="BQ72" s="448"/>
    </row>
    <row r="73" spans="1:69">
      <c r="A73" s="406"/>
      <c r="C73" s="406">
        <v>27</v>
      </c>
      <c r="D73" s="428">
        <f t="shared" si="2"/>
        <v>0</v>
      </c>
      <c r="E73" s="399">
        <f t="shared" si="20"/>
        <v>0</v>
      </c>
      <c r="F73" s="399">
        <f t="shared" si="21"/>
        <v>0</v>
      </c>
      <c r="G73" s="399"/>
      <c r="H73" s="399"/>
      <c r="I73" s="399">
        <f t="shared" si="3"/>
        <v>0</v>
      </c>
      <c r="J73" s="399"/>
      <c r="K73" s="399">
        <f t="shared" si="4"/>
        <v>0</v>
      </c>
      <c r="L73" s="399">
        <f t="shared" si="22"/>
        <v>0</v>
      </c>
      <c r="M73" s="399">
        <f t="shared" si="23"/>
        <v>0</v>
      </c>
      <c r="N73" s="399"/>
      <c r="O73" s="399"/>
      <c r="P73" s="399">
        <f t="shared" si="5"/>
        <v>0</v>
      </c>
      <c r="Q73" s="399">
        <f t="shared" si="6"/>
        <v>0</v>
      </c>
      <c r="R73" s="399">
        <f t="shared" si="24"/>
        <v>0</v>
      </c>
      <c r="S73" s="399">
        <f t="shared" si="25"/>
        <v>0</v>
      </c>
      <c r="T73" s="406"/>
      <c r="U73" s="406"/>
      <c r="V73" s="399">
        <f t="shared" si="7"/>
        <v>0</v>
      </c>
      <c r="W73" s="399">
        <f t="shared" si="8"/>
        <v>0</v>
      </c>
      <c r="X73" s="399">
        <f t="shared" si="26"/>
        <v>0</v>
      </c>
      <c r="Y73" s="399">
        <f t="shared" si="27"/>
        <v>0</v>
      </c>
      <c r="Z73" s="406"/>
      <c r="AA73" s="406"/>
      <c r="AB73" s="399">
        <f t="shared" si="9"/>
        <v>0</v>
      </c>
      <c r="AC73" s="399"/>
      <c r="AD73" s="399" t="str">
        <f t="shared" si="10"/>
        <v/>
      </c>
      <c r="AE73" s="399">
        <f t="shared" si="11"/>
        <v>0</v>
      </c>
      <c r="AF73" s="399">
        <f t="shared" si="12"/>
        <v>0</v>
      </c>
      <c r="AG73" s="448"/>
      <c r="AH73" s="448"/>
      <c r="AI73" s="444">
        <f t="shared" si="13"/>
        <v>0</v>
      </c>
      <c r="AJ73" s="448"/>
      <c r="AK73" s="448">
        <v>27</v>
      </c>
      <c r="AL73" s="456" t="str">
        <f t="shared" si="14"/>
        <v/>
      </c>
      <c r="AM73" s="444">
        <f t="shared" si="28"/>
        <v>0</v>
      </c>
      <c r="AN73" s="444">
        <f t="shared" si="29"/>
        <v>0</v>
      </c>
      <c r="AO73" s="444"/>
      <c r="AP73" s="444"/>
      <c r="AQ73" s="444" t="str">
        <f t="shared" si="15"/>
        <v/>
      </c>
      <c r="AR73" s="444">
        <f t="shared" si="30"/>
        <v>0</v>
      </c>
      <c r="AS73" s="444">
        <f t="shared" si="31"/>
        <v>0</v>
      </c>
      <c r="AT73" s="444"/>
      <c r="AU73" s="444"/>
      <c r="AV73" s="444" t="str">
        <f t="shared" si="16"/>
        <v/>
      </c>
      <c r="AW73" s="444">
        <f t="shared" si="32"/>
        <v>0</v>
      </c>
      <c r="AX73" s="444">
        <f t="shared" si="33"/>
        <v>0</v>
      </c>
      <c r="AY73" s="448"/>
      <c r="AZ73" s="448"/>
      <c r="BB73" s="448">
        <v>27</v>
      </c>
      <c r="BC73" s="456" t="str">
        <f t="shared" si="17"/>
        <v/>
      </c>
      <c r="BD73" s="444">
        <f t="shared" si="34"/>
        <v>0</v>
      </c>
      <c r="BE73" s="444">
        <f t="shared" si="35"/>
        <v>0</v>
      </c>
      <c r="BF73" s="444"/>
      <c r="BG73" s="444"/>
      <c r="BH73" s="444" t="str">
        <f t="shared" si="18"/>
        <v/>
      </c>
      <c r="BI73" s="444">
        <f t="shared" si="36"/>
        <v>0</v>
      </c>
      <c r="BJ73" s="444">
        <f t="shared" si="37"/>
        <v>0</v>
      </c>
      <c r="BK73" s="444"/>
      <c r="BL73" s="444"/>
      <c r="BM73" s="444" t="str">
        <f t="shared" si="19"/>
        <v/>
      </c>
      <c r="BN73" s="444">
        <f t="shared" si="38"/>
        <v>0</v>
      </c>
      <c r="BO73" s="444">
        <f t="shared" si="39"/>
        <v>0</v>
      </c>
      <c r="BP73" s="448"/>
      <c r="BQ73" s="448"/>
    </row>
    <row r="74" spans="1:69">
      <c r="A74" s="406"/>
      <c r="C74" s="406">
        <v>28</v>
      </c>
      <c r="D74" s="428">
        <f t="shared" si="2"/>
        <v>0</v>
      </c>
      <c r="E74" s="399">
        <f t="shared" si="20"/>
        <v>0</v>
      </c>
      <c r="F74" s="399">
        <f t="shared" si="21"/>
        <v>0</v>
      </c>
      <c r="G74" s="399"/>
      <c r="H74" s="399"/>
      <c r="I74" s="399">
        <f t="shared" si="3"/>
        <v>0</v>
      </c>
      <c r="J74" s="399"/>
      <c r="K74" s="399">
        <f t="shared" si="4"/>
        <v>0</v>
      </c>
      <c r="L74" s="399">
        <f t="shared" si="22"/>
        <v>0</v>
      </c>
      <c r="M74" s="399">
        <f t="shared" si="23"/>
        <v>0</v>
      </c>
      <c r="N74" s="399"/>
      <c r="O74" s="399"/>
      <c r="P74" s="399">
        <f t="shared" si="5"/>
        <v>0</v>
      </c>
      <c r="Q74" s="399">
        <f t="shared" si="6"/>
        <v>0</v>
      </c>
      <c r="R74" s="399">
        <f t="shared" si="24"/>
        <v>0</v>
      </c>
      <c r="S74" s="399">
        <f t="shared" si="25"/>
        <v>0</v>
      </c>
      <c r="T74" s="406"/>
      <c r="U74" s="406"/>
      <c r="V74" s="399">
        <f t="shared" si="7"/>
        <v>0</v>
      </c>
      <c r="W74" s="399">
        <f t="shared" si="8"/>
        <v>0</v>
      </c>
      <c r="X74" s="399">
        <f t="shared" si="26"/>
        <v>0</v>
      </c>
      <c r="Y74" s="399">
        <f t="shared" si="27"/>
        <v>0</v>
      </c>
      <c r="Z74" s="406"/>
      <c r="AA74" s="406"/>
      <c r="AB74" s="399">
        <f t="shared" si="9"/>
        <v>0</v>
      </c>
      <c r="AC74" s="399"/>
      <c r="AD74" s="399" t="str">
        <f t="shared" si="10"/>
        <v/>
      </c>
      <c r="AE74" s="399">
        <f t="shared" si="11"/>
        <v>0</v>
      </c>
      <c r="AF74" s="399">
        <f t="shared" si="12"/>
        <v>0</v>
      </c>
      <c r="AG74" s="448"/>
      <c r="AH74" s="448"/>
      <c r="AI74" s="444">
        <f t="shared" si="13"/>
        <v>0</v>
      </c>
      <c r="AJ74" s="448"/>
      <c r="AK74" s="448">
        <v>28</v>
      </c>
      <c r="AL74" s="456" t="str">
        <f t="shared" si="14"/>
        <v/>
      </c>
      <c r="AM74" s="444">
        <f t="shared" si="28"/>
        <v>0</v>
      </c>
      <c r="AN74" s="444">
        <f t="shared" si="29"/>
        <v>0</v>
      </c>
      <c r="AO74" s="444"/>
      <c r="AP74" s="444"/>
      <c r="AQ74" s="444" t="str">
        <f t="shared" si="15"/>
        <v/>
      </c>
      <c r="AR74" s="444">
        <f t="shared" si="30"/>
        <v>0</v>
      </c>
      <c r="AS74" s="444">
        <f t="shared" si="31"/>
        <v>0</v>
      </c>
      <c r="AT74" s="444"/>
      <c r="AU74" s="444"/>
      <c r="AV74" s="444" t="str">
        <f t="shared" si="16"/>
        <v/>
      </c>
      <c r="AW74" s="444">
        <f t="shared" si="32"/>
        <v>0</v>
      </c>
      <c r="AX74" s="444">
        <f t="shared" si="33"/>
        <v>0</v>
      </c>
      <c r="AY74" s="448"/>
      <c r="AZ74" s="448"/>
      <c r="BB74" s="448">
        <v>28</v>
      </c>
      <c r="BC74" s="456" t="str">
        <f t="shared" si="17"/>
        <v/>
      </c>
      <c r="BD74" s="444">
        <f t="shared" si="34"/>
        <v>0</v>
      </c>
      <c r="BE74" s="444">
        <f t="shared" si="35"/>
        <v>0</v>
      </c>
      <c r="BF74" s="444"/>
      <c r="BG74" s="444"/>
      <c r="BH74" s="444" t="str">
        <f t="shared" si="18"/>
        <v/>
      </c>
      <c r="BI74" s="444">
        <f t="shared" si="36"/>
        <v>0</v>
      </c>
      <c r="BJ74" s="444">
        <f t="shared" si="37"/>
        <v>0</v>
      </c>
      <c r="BK74" s="444"/>
      <c r="BL74" s="444"/>
      <c r="BM74" s="444" t="str">
        <f t="shared" si="19"/>
        <v/>
      </c>
      <c r="BN74" s="444">
        <f t="shared" si="38"/>
        <v>0</v>
      </c>
      <c r="BO74" s="444">
        <f t="shared" si="39"/>
        <v>0</v>
      </c>
      <c r="BP74" s="448"/>
      <c r="BQ74" s="448"/>
    </row>
    <row r="75" spans="1:69">
      <c r="A75" s="406"/>
      <c r="C75" s="406">
        <v>29</v>
      </c>
      <c r="D75" s="428">
        <f t="shared" si="2"/>
        <v>0</v>
      </c>
      <c r="E75" s="399">
        <f t="shared" si="20"/>
        <v>0</v>
      </c>
      <c r="F75" s="399">
        <f t="shared" si="21"/>
        <v>0</v>
      </c>
      <c r="G75" s="399"/>
      <c r="H75" s="399"/>
      <c r="I75" s="399">
        <f t="shared" si="3"/>
        <v>0</v>
      </c>
      <c r="J75" s="399"/>
      <c r="K75" s="399">
        <f t="shared" si="4"/>
        <v>0</v>
      </c>
      <c r="L75" s="399">
        <f t="shared" si="22"/>
        <v>0</v>
      </c>
      <c r="M75" s="399">
        <f t="shared" si="23"/>
        <v>0</v>
      </c>
      <c r="N75" s="399"/>
      <c r="O75" s="399"/>
      <c r="P75" s="399">
        <f t="shared" si="5"/>
        <v>0</v>
      </c>
      <c r="Q75" s="399">
        <f t="shared" si="6"/>
        <v>0</v>
      </c>
      <c r="R75" s="399">
        <f t="shared" si="24"/>
        <v>0</v>
      </c>
      <c r="S75" s="399">
        <f t="shared" si="25"/>
        <v>0</v>
      </c>
      <c r="T75" s="406"/>
      <c r="U75" s="406"/>
      <c r="V75" s="399">
        <f t="shared" si="7"/>
        <v>0</v>
      </c>
      <c r="W75" s="399">
        <f t="shared" si="8"/>
        <v>0</v>
      </c>
      <c r="X75" s="399">
        <f t="shared" si="26"/>
        <v>0</v>
      </c>
      <c r="Y75" s="399">
        <f t="shared" si="27"/>
        <v>0</v>
      </c>
      <c r="Z75" s="406"/>
      <c r="AA75" s="406"/>
      <c r="AB75" s="399">
        <f t="shared" si="9"/>
        <v>0</v>
      </c>
      <c r="AC75" s="399"/>
      <c r="AD75" s="399" t="str">
        <f t="shared" si="10"/>
        <v/>
      </c>
      <c r="AE75" s="399">
        <f t="shared" si="11"/>
        <v>0</v>
      </c>
      <c r="AF75" s="399">
        <f t="shared" si="12"/>
        <v>0</v>
      </c>
      <c r="AG75" s="448"/>
      <c r="AH75" s="448"/>
      <c r="AI75" s="444">
        <f t="shared" si="13"/>
        <v>0</v>
      </c>
      <c r="AJ75" s="448"/>
      <c r="AK75" s="448">
        <v>29</v>
      </c>
      <c r="AL75" s="456" t="str">
        <f t="shared" si="14"/>
        <v/>
      </c>
      <c r="AM75" s="444">
        <f t="shared" si="28"/>
        <v>0</v>
      </c>
      <c r="AN75" s="444">
        <f t="shared" si="29"/>
        <v>0</v>
      </c>
      <c r="AO75" s="444"/>
      <c r="AP75" s="444"/>
      <c r="AQ75" s="444" t="str">
        <f t="shared" si="15"/>
        <v/>
      </c>
      <c r="AR75" s="444">
        <f t="shared" si="30"/>
        <v>0</v>
      </c>
      <c r="AS75" s="444">
        <f t="shared" si="31"/>
        <v>0</v>
      </c>
      <c r="AT75" s="444"/>
      <c r="AU75" s="444"/>
      <c r="AV75" s="444" t="str">
        <f t="shared" si="16"/>
        <v/>
      </c>
      <c r="AW75" s="444">
        <f t="shared" si="32"/>
        <v>0</v>
      </c>
      <c r="AX75" s="444">
        <f t="shared" si="33"/>
        <v>0</v>
      </c>
      <c r="AY75" s="448"/>
      <c r="AZ75" s="448"/>
      <c r="BB75" s="448">
        <v>29</v>
      </c>
      <c r="BC75" s="456" t="str">
        <f t="shared" si="17"/>
        <v/>
      </c>
      <c r="BD75" s="444">
        <f t="shared" si="34"/>
        <v>0</v>
      </c>
      <c r="BE75" s="444">
        <f t="shared" si="35"/>
        <v>0</v>
      </c>
      <c r="BF75" s="444"/>
      <c r="BG75" s="444"/>
      <c r="BH75" s="444" t="str">
        <f t="shared" si="18"/>
        <v/>
      </c>
      <c r="BI75" s="444">
        <f t="shared" si="36"/>
        <v>0</v>
      </c>
      <c r="BJ75" s="444">
        <f t="shared" si="37"/>
        <v>0</v>
      </c>
      <c r="BK75" s="444"/>
      <c r="BL75" s="444"/>
      <c r="BM75" s="444" t="str">
        <f t="shared" si="19"/>
        <v/>
      </c>
      <c r="BN75" s="444">
        <f t="shared" si="38"/>
        <v>0</v>
      </c>
      <c r="BO75" s="444">
        <f t="shared" si="39"/>
        <v>0</v>
      </c>
      <c r="BP75" s="448"/>
      <c r="BQ75" s="448"/>
    </row>
    <row r="76" spans="1:69">
      <c r="A76" s="406"/>
      <c r="C76" s="406">
        <v>30</v>
      </c>
      <c r="D76" s="428">
        <f t="shared" si="2"/>
        <v>0</v>
      </c>
      <c r="E76" s="399">
        <f t="shared" si="20"/>
        <v>0</v>
      </c>
      <c r="F76" s="399">
        <f t="shared" si="21"/>
        <v>0</v>
      </c>
      <c r="G76" s="399"/>
      <c r="H76" s="399"/>
      <c r="I76" s="399">
        <f t="shared" si="3"/>
        <v>0</v>
      </c>
      <c r="J76" s="399"/>
      <c r="K76" s="399">
        <f t="shared" si="4"/>
        <v>0</v>
      </c>
      <c r="L76" s="399">
        <f t="shared" si="22"/>
        <v>0</v>
      </c>
      <c r="M76" s="399">
        <f t="shared" si="23"/>
        <v>0</v>
      </c>
      <c r="N76" s="399"/>
      <c r="O76" s="399"/>
      <c r="P76" s="399">
        <f t="shared" si="5"/>
        <v>0</v>
      </c>
      <c r="Q76" s="399">
        <f t="shared" si="6"/>
        <v>0</v>
      </c>
      <c r="R76" s="399">
        <f t="shared" si="24"/>
        <v>0</v>
      </c>
      <c r="S76" s="399">
        <f t="shared" si="25"/>
        <v>0</v>
      </c>
      <c r="T76" s="406"/>
      <c r="U76" s="406"/>
      <c r="V76" s="399">
        <f t="shared" si="7"/>
        <v>0</v>
      </c>
      <c r="W76" s="399">
        <f t="shared" si="8"/>
        <v>0</v>
      </c>
      <c r="X76" s="399">
        <f t="shared" si="26"/>
        <v>0</v>
      </c>
      <c r="Y76" s="399">
        <f t="shared" si="27"/>
        <v>0</v>
      </c>
      <c r="Z76" s="406"/>
      <c r="AA76" s="406"/>
      <c r="AB76" s="399">
        <f t="shared" si="9"/>
        <v>0</v>
      </c>
      <c r="AC76" s="399"/>
      <c r="AD76" s="399" t="str">
        <f t="shared" si="10"/>
        <v/>
      </c>
      <c r="AE76" s="399">
        <f t="shared" si="11"/>
        <v>0</v>
      </c>
      <c r="AF76" s="399">
        <f t="shared" si="12"/>
        <v>0</v>
      </c>
      <c r="AG76" s="448"/>
      <c r="AH76" s="448"/>
      <c r="AI76" s="444">
        <f t="shared" si="13"/>
        <v>0</v>
      </c>
      <c r="AJ76" s="448"/>
      <c r="AK76" s="448">
        <v>30</v>
      </c>
      <c r="AL76" s="456" t="str">
        <f t="shared" si="14"/>
        <v/>
      </c>
      <c r="AM76" s="444">
        <f t="shared" si="28"/>
        <v>0</v>
      </c>
      <c r="AN76" s="444">
        <f t="shared" si="29"/>
        <v>0</v>
      </c>
      <c r="AO76" s="444"/>
      <c r="AP76" s="444"/>
      <c r="AQ76" s="444" t="str">
        <f t="shared" si="15"/>
        <v/>
      </c>
      <c r="AR76" s="444">
        <f t="shared" si="30"/>
        <v>0</v>
      </c>
      <c r="AS76" s="444">
        <f t="shared" si="31"/>
        <v>0</v>
      </c>
      <c r="AT76" s="444"/>
      <c r="AU76" s="444"/>
      <c r="AV76" s="444" t="str">
        <f t="shared" si="16"/>
        <v/>
      </c>
      <c r="AW76" s="444">
        <f t="shared" si="32"/>
        <v>0</v>
      </c>
      <c r="AX76" s="444">
        <f t="shared" si="33"/>
        <v>0</v>
      </c>
      <c r="AY76" s="448"/>
      <c r="AZ76" s="448"/>
      <c r="BB76" s="448">
        <v>30</v>
      </c>
      <c r="BC76" s="456" t="str">
        <f t="shared" si="17"/>
        <v/>
      </c>
      <c r="BD76" s="444">
        <f t="shared" si="34"/>
        <v>0</v>
      </c>
      <c r="BE76" s="444">
        <f t="shared" si="35"/>
        <v>0</v>
      </c>
      <c r="BF76" s="444"/>
      <c r="BG76" s="444"/>
      <c r="BH76" s="444" t="str">
        <f t="shared" si="18"/>
        <v/>
      </c>
      <c r="BI76" s="444">
        <f t="shared" si="36"/>
        <v>0</v>
      </c>
      <c r="BJ76" s="444">
        <f t="shared" si="37"/>
        <v>0</v>
      </c>
      <c r="BK76" s="444"/>
      <c r="BL76" s="444"/>
      <c r="BM76" s="444" t="str">
        <f t="shared" si="19"/>
        <v/>
      </c>
      <c r="BN76" s="444">
        <f t="shared" si="38"/>
        <v>0</v>
      </c>
      <c r="BO76" s="444">
        <f t="shared" si="39"/>
        <v>0</v>
      </c>
      <c r="BP76" s="448"/>
      <c r="BQ76" s="448"/>
    </row>
    <row r="77" spans="1:69">
      <c r="A77" s="406"/>
      <c r="C77" s="406">
        <v>31</v>
      </c>
      <c r="D77" s="428">
        <f t="shared" si="2"/>
        <v>0</v>
      </c>
      <c r="E77" s="399">
        <f t="shared" si="20"/>
        <v>0</v>
      </c>
      <c r="F77" s="399">
        <f t="shared" si="21"/>
        <v>0</v>
      </c>
      <c r="G77" s="399"/>
      <c r="H77" s="399"/>
      <c r="I77" s="399">
        <f t="shared" si="3"/>
        <v>0</v>
      </c>
      <c r="J77" s="399"/>
      <c r="K77" s="399">
        <f t="shared" si="4"/>
        <v>0</v>
      </c>
      <c r="L77" s="399">
        <f t="shared" si="22"/>
        <v>0</v>
      </c>
      <c r="M77" s="399">
        <f t="shared" si="23"/>
        <v>0</v>
      </c>
      <c r="N77" s="399"/>
      <c r="O77" s="399"/>
      <c r="P77" s="399">
        <f t="shared" si="5"/>
        <v>0</v>
      </c>
      <c r="Q77" s="399">
        <f t="shared" si="6"/>
        <v>0</v>
      </c>
      <c r="R77" s="399">
        <f t="shared" si="24"/>
        <v>0</v>
      </c>
      <c r="S77" s="399">
        <f t="shared" si="25"/>
        <v>0</v>
      </c>
      <c r="T77" s="406"/>
      <c r="U77" s="406"/>
      <c r="V77" s="399">
        <f t="shared" si="7"/>
        <v>0</v>
      </c>
      <c r="W77" s="399">
        <f t="shared" si="8"/>
        <v>0</v>
      </c>
      <c r="X77" s="399">
        <f t="shared" si="26"/>
        <v>0</v>
      </c>
      <c r="Y77" s="399">
        <f t="shared" si="27"/>
        <v>0</v>
      </c>
      <c r="Z77" s="406"/>
      <c r="AA77" s="406"/>
      <c r="AB77" s="399">
        <f t="shared" si="9"/>
        <v>0</v>
      </c>
      <c r="AC77" s="399"/>
      <c r="AD77" s="399" t="str">
        <f t="shared" si="10"/>
        <v/>
      </c>
      <c r="AE77" s="399">
        <f t="shared" si="11"/>
        <v>0</v>
      </c>
      <c r="AF77" s="399">
        <f t="shared" si="12"/>
        <v>0</v>
      </c>
      <c r="AG77" s="448"/>
      <c r="AH77" s="448"/>
      <c r="AI77" s="444">
        <f t="shared" si="13"/>
        <v>0</v>
      </c>
      <c r="AJ77" s="448"/>
      <c r="AK77" s="448">
        <v>31</v>
      </c>
      <c r="AL77" s="456" t="str">
        <f t="shared" si="14"/>
        <v/>
      </c>
      <c r="AM77" s="444">
        <f t="shared" si="28"/>
        <v>0</v>
      </c>
      <c r="AN77" s="444">
        <f t="shared" si="29"/>
        <v>0</v>
      </c>
      <c r="AO77" s="444"/>
      <c r="AP77" s="444"/>
      <c r="AQ77" s="444" t="str">
        <f t="shared" si="15"/>
        <v/>
      </c>
      <c r="AR77" s="444">
        <f t="shared" si="30"/>
        <v>0</v>
      </c>
      <c r="AS77" s="444">
        <f t="shared" si="31"/>
        <v>0</v>
      </c>
      <c r="AT77" s="444"/>
      <c r="AU77" s="444"/>
      <c r="AV77" s="444" t="str">
        <f t="shared" si="16"/>
        <v/>
      </c>
      <c r="AW77" s="444">
        <f t="shared" si="32"/>
        <v>0</v>
      </c>
      <c r="AX77" s="444">
        <f t="shared" si="33"/>
        <v>0</v>
      </c>
      <c r="AY77" s="448"/>
      <c r="AZ77" s="448"/>
      <c r="BB77" s="448">
        <v>31</v>
      </c>
      <c r="BC77" s="456" t="str">
        <f t="shared" si="17"/>
        <v/>
      </c>
      <c r="BD77" s="444">
        <f t="shared" si="34"/>
        <v>0</v>
      </c>
      <c r="BE77" s="444">
        <f t="shared" si="35"/>
        <v>0</v>
      </c>
      <c r="BF77" s="444"/>
      <c r="BG77" s="444"/>
      <c r="BH77" s="444" t="str">
        <f t="shared" si="18"/>
        <v/>
      </c>
      <c r="BI77" s="444">
        <f t="shared" si="36"/>
        <v>0</v>
      </c>
      <c r="BJ77" s="444">
        <f t="shared" si="37"/>
        <v>0</v>
      </c>
      <c r="BK77" s="444"/>
      <c r="BL77" s="444"/>
      <c r="BM77" s="444" t="str">
        <f t="shared" si="19"/>
        <v/>
      </c>
      <c r="BN77" s="444">
        <f t="shared" si="38"/>
        <v>0</v>
      </c>
      <c r="BO77" s="444">
        <f t="shared" si="39"/>
        <v>0</v>
      </c>
      <c r="BP77" s="448"/>
      <c r="BQ77" s="448"/>
    </row>
    <row r="78" spans="1:69">
      <c r="A78" s="406"/>
      <c r="C78" s="406">
        <v>32</v>
      </c>
      <c r="D78" s="428">
        <f t="shared" si="2"/>
        <v>0</v>
      </c>
      <c r="E78" s="399">
        <f t="shared" si="20"/>
        <v>0</v>
      </c>
      <c r="F78" s="399">
        <f t="shared" si="21"/>
        <v>0</v>
      </c>
      <c r="G78" s="399"/>
      <c r="H78" s="399"/>
      <c r="I78" s="399">
        <f t="shared" si="3"/>
        <v>0</v>
      </c>
      <c r="J78" s="399"/>
      <c r="K78" s="399">
        <f t="shared" si="4"/>
        <v>0</v>
      </c>
      <c r="L78" s="399">
        <f t="shared" si="22"/>
        <v>0</v>
      </c>
      <c r="M78" s="399">
        <f t="shared" si="23"/>
        <v>0</v>
      </c>
      <c r="N78" s="399"/>
      <c r="O78" s="399"/>
      <c r="P78" s="399">
        <f t="shared" si="5"/>
        <v>0</v>
      </c>
      <c r="Q78" s="399">
        <f t="shared" si="6"/>
        <v>0</v>
      </c>
      <c r="R78" s="399">
        <f t="shared" si="24"/>
        <v>0</v>
      </c>
      <c r="S78" s="399">
        <f t="shared" si="25"/>
        <v>0</v>
      </c>
      <c r="T78" s="406"/>
      <c r="U78" s="406"/>
      <c r="V78" s="399">
        <f t="shared" si="7"/>
        <v>0</v>
      </c>
      <c r="W78" s="399">
        <f t="shared" si="8"/>
        <v>0</v>
      </c>
      <c r="X78" s="399">
        <f t="shared" si="26"/>
        <v>0</v>
      </c>
      <c r="Y78" s="399">
        <f t="shared" si="27"/>
        <v>0</v>
      </c>
      <c r="Z78" s="406"/>
      <c r="AA78" s="406"/>
      <c r="AB78" s="399">
        <f t="shared" si="9"/>
        <v>0</v>
      </c>
      <c r="AC78" s="399"/>
      <c r="AD78" s="399" t="str">
        <f t="shared" si="10"/>
        <v/>
      </c>
      <c r="AE78" s="399">
        <f t="shared" si="11"/>
        <v>0</v>
      </c>
      <c r="AF78" s="399">
        <f t="shared" si="12"/>
        <v>0</v>
      </c>
      <c r="AG78" s="448"/>
      <c r="AH78" s="448"/>
      <c r="AI78" s="444">
        <f t="shared" si="13"/>
        <v>0</v>
      </c>
      <c r="AJ78" s="448"/>
      <c r="AK78" s="448">
        <v>32</v>
      </c>
      <c r="AL78" s="456" t="str">
        <f t="shared" si="14"/>
        <v/>
      </c>
      <c r="AM78" s="444">
        <f t="shared" si="28"/>
        <v>0</v>
      </c>
      <c r="AN78" s="444">
        <f t="shared" si="29"/>
        <v>0</v>
      </c>
      <c r="AO78" s="444"/>
      <c r="AP78" s="444"/>
      <c r="AQ78" s="444" t="str">
        <f t="shared" si="15"/>
        <v/>
      </c>
      <c r="AR78" s="444">
        <f t="shared" si="30"/>
        <v>0</v>
      </c>
      <c r="AS78" s="444">
        <f t="shared" si="31"/>
        <v>0</v>
      </c>
      <c r="AT78" s="444"/>
      <c r="AU78" s="444"/>
      <c r="AV78" s="444" t="str">
        <f t="shared" si="16"/>
        <v/>
      </c>
      <c r="AW78" s="444">
        <f t="shared" si="32"/>
        <v>0</v>
      </c>
      <c r="AX78" s="444">
        <f t="shared" si="33"/>
        <v>0</v>
      </c>
      <c r="AY78" s="448"/>
      <c r="AZ78" s="448"/>
      <c r="BB78" s="448">
        <v>32</v>
      </c>
      <c r="BC78" s="456" t="str">
        <f t="shared" si="17"/>
        <v/>
      </c>
      <c r="BD78" s="444">
        <f t="shared" si="34"/>
        <v>0</v>
      </c>
      <c r="BE78" s="444">
        <f t="shared" si="35"/>
        <v>0</v>
      </c>
      <c r="BF78" s="444"/>
      <c r="BG78" s="444"/>
      <c r="BH78" s="444" t="str">
        <f t="shared" si="18"/>
        <v/>
      </c>
      <c r="BI78" s="444">
        <f t="shared" si="36"/>
        <v>0</v>
      </c>
      <c r="BJ78" s="444">
        <f t="shared" si="37"/>
        <v>0</v>
      </c>
      <c r="BK78" s="444"/>
      <c r="BL78" s="444"/>
      <c r="BM78" s="444" t="str">
        <f t="shared" si="19"/>
        <v/>
      </c>
      <c r="BN78" s="444">
        <f t="shared" si="38"/>
        <v>0</v>
      </c>
      <c r="BO78" s="444">
        <f t="shared" si="39"/>
        <v>0</v>
      </c>
      <c r="BP78" s="448"/>
      <c r="BQ78" s="448"/>
    </row>
    <row r="79" spans="1:69">
      <c r="A79" s="406"/>
      <c r="C79" s="406">
        <v>33</v>
      </c>
      <c r="D79" s="428">
        <f t="shared" si="2"/>
        <v>0</v>
      </c>
      <c r="E79" s="399">
        <f t="shared" si="20"/>
        <v>0</v>
      </c>
      <c r="F79" s="399">
        <f t="shared" si="21"/>
        <v>0</v>
      </c>
      <c r="G79" s="399"/>
      <c r="H79" s="399"/>
      <c r="I79" s="399">
        <f t="shared" si="3"/>
        <v>0</v>
      </c>
      <c r="J79" s="399"/>
      <c r="K79" s="399">
        <f t="shared" si="4"/>
        <v>0</v>
      </c>
      <c r="L79" s="399">
        <f t="shared" si="22"/>
        <v>0</v>
      </c>
      <c r="M79" s="399">
        <f t="shared" si="23"/>
        <v>0</v>
      </c>
      <c r="N79" s="399"/>
      <c r="O79" s="399"/>
      <c r="P79" s="399">
        <f t="shared" si="5"/>
        <v>0</v>
      </c>
      <c r="Q79" s="399">
        <f t="shared" si="6"/>
        <v>0</v>
      </c>
      <c r="R79" s="399">
        <f t="shared" si="24"/>
        <v>0</v>
      </c>
      <c r="S79" s="399">
        <f t="shared" si="25"/>
        <v>0</v>
      </c>
      <c r="T79" s="406"/>
      <c r="U79" s="406"/>
      <c r="V79" s="399">
        <f t="shared" si="7"/>
        <v>0</v>
      </c>
      <c r="W79" s="399">
        <f t="shared" si="8"/>
        <v>0</v>
      </c>
      <c r="X79" s="399">
        <f t="shared" si="26"/>
        <v>0</v>
      </c>
      <c r="Y79" s="399">
        <f t="shared" si="27"/>
        <v>0</v>
      </c>
      <c r="Z79" s="406"/>
      <c r="AA79" s="406"/>
      <c r="AB79" s="399">
        <f t="shared" si="9"/>
        <v>0</v>
      </c>
      <c r="AC79" s="399"/>
      <c r="AD79" s="399" t="str">
        <f t="shared" si="10"/>
        <v/>
      </c>
      <c r="AE79" s="399">
        <f t="shared" si="11"/>
        <v>0</v>
      </c>
      <c r="AF79" s="399">
        <f t="shared" si="12"/>
        <v>0</v>
      </c>
      <c r="AG79" s="448"/>
      <c r="AH79" s="448"/>
      <c r="AI79" s="444">
        <f t="shared" si="13"/>
        <v>0</v>
      </c>
      <c r="AJ79" s="448"/>
      <c r="AK79" s="448">
        <v>33</v>
      </c>
      <c r="AL79" s="456" t="str">
        <f t="shared" si="14"/>
        <v/>
      </c>
      <c r="AM79" s="444">
        <f t="shared" si="28"/>
        <v>0</v>
      </c>
      <c r="AN79" s="444">
        <f t="shared" si="29"/>
        <v>0</v>
      </c>
      <c r="AO79" s="444"/>
      <c r="AP79" s="444"/>
      <c r="AQ79" s="444" t="str">
        <f t="shared" si="15"/>
        <v/>
      </c>
      <c r="AR79" s="444">
        <f t="shared" si="30"/>
        <v>0</v>
      </c>
      <c r="AS79" s="444">
        <f t="shared" si="31"/>
        <v>0</v>
      </c>
      <c r="AT79" s="444"/>
      <c r="AU79" s="444"/>
      <c r="AV79" s="444" t="str">
        <f t="shared" si="16"/>
        <v/>
      </c>
      <c r="AW79" s="444">
        <f t="shared" si="32"/>
        <v>0</v>
      </c>
      <c r="AX79" s="444">
        <f t="shared" si="33"/>
        <v>0</v>
      </c>
      <c r="AY79" s="448"/>
      <c r="AZ79" s="448"/>
      <c r="BB79" s="448">
        <v>33</v>
      </c>
      <c r="BC79" s="456" t="str">
        <f t="shared" si="17"/>
        <v/>
      </c>
      <c r="BD79" s="444">
        <f t="shared" si="34"/>
        <v>0</v>
      </c>
      <c r="BE79" s="444">
        <f t="shared" si="35"/>
        <v>0</v>
      </c>
      <c r="BF79" s="444"/>
      <c r="BG79" s="444"/>
      <c r="BH79" s="444" t="str">
        <f t="shared" si="18"/>
        <v/>
      </c>
      <c r="BI79" s="444">
        <f t="shared" si="36"/>
        <v>0</v>
      </c>
      <c r="BJ79" s="444">
        <f t="shared" si="37"/>
        <v>0</v>
      </c>
      <c r="BK79" s="444"/>
      <c r="BL79" s="444"/>
      <c r="BM79" s="444" t="str">
        <f t="shared" si="19"/>
        <v/>
      </c>
      <c r="BN79" s="444">
        <f t="shared" si="38"/>
        <v>0</v>
      </c>
      <c r="BO79" s="444">
        <f t="shared" si="39"/>
        <v>0</v>
      </c>
      <c r="BP79" s="448"/>
      <c r="BQ79" s="448"/>
    </row>
    <row r="80" spans="1:69">
      <c r="A80" s="406"/>
      <c r="C80" s="406">
        <v>34</v>
      </c>
      <c r="D80" s="428">
        <f t="shared" si="2"/>
        <v>0</v>
      </c>
      <c r="E80" s="399">
        <f t="shared" si="20"/>
        <v>0</v>
      </c>
      <c r="F80" s="399">
        <f t="shared" si="21"/>
        <v>0</v>
      </c>
      <c r="G80" s="399"/>
      <c r="H80" s="399"/>
      <c r="I80" s="399">
        <f t="shared" si="3"/>
        <v>0</v>
      </c>
      <c r="J80" s="399"/>
      <c r="K80" s="399">
        <f t="shared" si="4"/>
        <v>0</v>
      </c>
      <c r="L80" s="399">
        <f t="shared" si="22"/>
        <v>0</v>
      </c>
      <c r="M80" s="399">
        <f t="shared" si="23"/>
        <v>0</v>
      </c>
      <c r="N80" s="399"/>
      <c r="O80" s="399"/>
      <c r="P80" s="399">
        <f t="shared" si="5"/>
        <v>0</v>
      </c>
      <c r="Q80" s="399">
        <f t="shared" si="6"/>
        <v>0</v>
      </c>
      <c r="R80" s="399">
        <f t="shared" si="24"/>
        <v>0</v>
      </c>
      <c r="S80" s="399">
        <f t="shared" si="25"/>
        <v>0</v>
      </c>
      <c r="T80" s="406"/>
      <c r="U80" s="406"/>
      <c r="V80" s="399">
        <f t="shared" si="7"/>
        <v>0</v>
      </c>
      <c r="W80" s="399">
        <f t="shared" si="8"/>
        <v>0</v>
      </c>
      <c r="X80" s="399">
        <f t="shared" si="26"/>
        <v>0</v>
      </c>
      <c r="Y80" s="399">
        <f t="shared" si="27"/>
        <v>0</v>
      </c>
      <c r="Z80" s="406"/>
      <c r="AA80" s="406"/>
      <c r="AB80" s="399">
        <f t="shared" si="9"/>
        <v>0</v>
      </c>
      <c r="AC80" s="399"/>
      <c r="AD80" s="399" t="str">
        <f t="shared" si="10"/>
        <v/>
      </c>
      <c r="AE80" s="399">
        <f t="shared" si="11"/>
        <v>0</v>
      </c>
      <c r="AF80" s="399">
        <f t="shared" si="12"/>
        <v>0</v>
      </c>
      <c r="AG80" s="448"/>
      <c r="AH80" s="448"/>
      <c r="AI80" s="444">
        <f t="shared" si="13"/>
        <v>0</v>
      </c>
      <c r="AJ80" s="448"/>
      <c r="AK80" s="448">
        <v>34</v>
      </c>
      <c r="AL80" s="456" t="str">
        <f t="shared" si="14"/>
        <v/>
      </c>
      <c r="AM80" s="444">
        <f t="shared" si="28"/>
        <v>0</v>
      </c>
      <c r="AN80" s="444">
        <f t="shared" si="29"/>
        <v>0</v>
      </c>
      <c r="AO80" s="444"/>
      <c r="AP80" s="444"/>
      <c r="AQ80" s="444" t="str">
        <f t="shared" si="15"/>
        <v/>
      </c>
      <c r="AR80" s="444">
        <f t="shared" si="30"/>
        <v>0</v>
      </c>
      <c r="AS80" s="444">
        <f t="shared" si="31"/>
        <v>0</v>
      </c>
      <c r="AT80" s="444"/>
      <c r="AU80" s="444"/>
      <c r="AV80" s="444" t="str">
        <f t="shared" si="16"/>
        <v/>
      </c>
      <c r="AW80" s="444">
        <f t="shared" si="32"/>
        <v>0</v>
      </c>
      <c r="AX80" s="444">
        <f t="shared" si="33"/>
        <v>0</v>
      </c>
      <c r="AY80" s="448"/>
      <c r="AZ80" s="448"/>
      <c r="BB80" s="448">
        <v>34</v>
      </c>
      <c r="BC80" s="456" t="str">
        <f t="shared" si="17"/>
        <v/>
      </c>
      <c r="BD80" s="444">
        <f t="shared" si="34"/>
        <v>0</v>
      </c>
      <c r="BE80" s="444">
        <f t="shared" si="35"/>
        <v>0</v>
      </c>
      <c r="BF80" s="444"/>
      <c r="BG80" s="444"/>
      <c r="BH80" s="444" t="str">
        <f t="shared" si="18"/>
        <v/>
      </c>
      <c r="BI80" s="444">
        <f t="shared" si="36"/>
        <v>0</v>
      </c>
      <c r="BJ80" s="444">
        <f t="shared" si="37"/>
        <v>0</v>
      </c>
      <c r="BK80" s="444"/>
      <c r="BL80" s="444"/>
      <c r="BM80" s="444" t="str">
        <f t="shared" si="19"/>
        <v/>
      </c>
      <c r="BN80" s="444">
        <f t="shared" si="38"/>
        <v>0</v>
      </c>
      <c r="BO80" s="444">
        <f t="shared" si="39"/>
        <v>0</v>
      </c>
      <c r="BP80" s="448"/>
      <c r="BQ80" s="448"/>
    </row>
    <row r="81" spans="1:69">
      <c r="A81" s="406"/>
      <c r="C81" s="406">
        <v>35</v>
      </c>
      <c r="D81" s="428">
        <f t="shared" si="2"/>
        <v>0</v>
      </c>
      <c r="E81" s="399">
        <f t="shared" si="20"/>
        <v>0</v>
      </c>
      <c r="F81" s="399">
        <f t="shared" si="21"/>
        <v>0</v>
      </c>
      <c r="G81" s="399"/>
      <c r="H81" s="399"/>
      <c r="I81" s="399">
        <f t="shared" si="3"/>
        <v>0</v>
      </c>
      <c r="J81" s="399"/>
      <c r="K81" s="399">
        <f t="shared" si="4"/>
        <v>0</v>
      </c>
      <c r="L81" s="399">
        <f t="shared" si="22"/>
        <v>0</v>
      </c>
      <c r="M81" s="399">
        <f t="shared" si="23"/>
        <v>0</v>
      </c>
      <c r="N81" s="399"/>
      <c r="O81" s="399"/>
      <c r="P81" s="399">
        <f t="shared" si="5"/>
        <v>0</v>
      </c>
      <c r="Q81" s="399">
        <f t="shared" si="6"/>
        <v>0</v>
      </c>
      <c r="R81" s="399">
        <f t="shared" si="24"/>
        <v>0</v>
      </c>
      <c r="S81" s="399">
        <f t="shared" si="25"/>
        <v>0</v>
      </c>
      <c r="T81" s="406"/>
      <c r="U81" s="406"/>
      <c r="V81" s="399">
        <f t="shared" si="7"/>
        <v>0</v>
      </c>
      <c r="W81" s="399">
        <f t="shared" si="8"/>
        <v>0</v>
      </c>
      <c r="X81" s="399">
        <f t="shared" si="26"/>
        <v>0</v>
      </c>
      <c r="Y81" s="399">
        <f t="shared" si="27"/>
        <v>0</v>
      </c>
      <c r="Z81" s="406"/>
      <c r="AA81" s="406"/>
      <c r="AB81" s="399">
        <f t="shared" si="9"/>
        <v>0</v>
      </c>
      <c r="AC81" s="399"/>
      <c r="AD81" s="399" t="str">
        <f t="shared" si="10"/>
        <v/>
      </c>
      <c r="AE81" s="399">
        <f t="shared" si="11"/>
        <v>0</v>
      </c>
      <c r="AF81" s="399">
        <f t="shared" si="12"/>
        <v>0</v>
      </c>
      <c r="AG81" s="448"/>
      <c r="AH81" s="448"/>
      <c r="AI81" s="444">
        <f t="shared" si="13"/>
        <v>0</v>
      </c>
      <c r="AJ81" s="448"/>
      <c r="AK81" s="448">
        <v>35</v>
      </c>
      <c r="AL81" s="456" t="str">
        <f t="shared" si="14"/>
        <v/>
      </c>
      <c r="AM81" s="444">
        <f t="shared" si="28"/>
        <v>0</v>
      </c>
      <c r="AN81" s="444">
        <f t="shared" si="29"/>
        <v>0</v>
      </c>
      <c r="AO81" s="444"/>
      <c r="AP81" s="444"/>
      <c r="AQ81" s="444" t="str">
        <f t="shared" si="15"/>
        <v/>
      </c>
      <c r="AR81" s="444">
        <f t="shared" si="30"/>
        <v>0</v>
      </c>
      <c r="AS81" s="444">
        <f t="shared" si="31"/>
        <v>0</v>
      </c>
      <c r="AT81" s="444"/>
      <c r="AU81" s="444"/>
      <c r="AV81" s="444" t="str">
        <f t="shared" si="16"/>
        <v/>
      </c>
      <c r="AW81" s="444">
        <f t="shared" si="32"/>
        <v>0</v>
      </c>
      <c r="AX81" s="444">
        <f t="shared" si="33"/>
        <v>0</v>
      </c>
      <c r="AY81" s="448"/>
      <c r="AZ81" s="448"/>
      <c r="BB81" s="448">
        <v>35</v>
      </c>
      <c r="BC81" s="456" t="str">
        <f t="shared" si="17"/>
        <v/>
      </c>
      <c r="BD81" s="444">
        <f t="shared" si="34"/>
        <v>0</v>
      </c>
      <c r="BE81" s="444">
        <f t="shared" si="35"/>
        <v>0</v>
      </c>
      <c r="BF81" s="444"/>
      <c r="BG81" s="444"/>
      <c r="BH81" s="444" t="str">
        <f t="shared" si="18"/>
        <v/>
      </c>
      <c r="BI81" s="444">
        <f t="shared" si="36"/>
        <v>0</v>
      </c>
      <c r="BJ81" s="444">
        <f t="shared" si="37"/>
        <v>0</v>
      </c>
      <c r="BK81" s="444"/>
      <c r="BL81" s="444"/>
      <c r="BM81" s="444" t="str">
        <f t="shared" si="19"/>
        <v/>
      </c>
      <c r="BN81" s="444">
        <f t="shared" si="38"/>
        <v>0</v>
      </c>
      <c r="BO81" s="444">
        <f t="shared" si="39"/>
        <v>0</v>
      </c>
      <c r="BP81" s="448"/>
      <c r="BQ81" s="448"/>
    </row>
    <row r="82" spans="1:69">
      <c r="A82" s="406"/>
      <c r="C82" s="406">
        <v>36</v>
      </c>
      <c r="D82" s="428">
        <f t="shared" si="2"/>
        <v>0</v>
      </c>
      <c r="E82" s="399">
        <f t="shared" si="20"/>
        <v>0</v>
      </c>
      <c r="F82" s="399">
        <f t="shared" si="21"/>
        <v>0</v>
      </c>
      <c r="G82" s="399">
        <f>SUM(E71:E82)</f>
        <v>0</v>
      </c>
      <c r="H82" s="399">
        <f>SUM(F71:F82)</f>
        <v>0</v>
      </c>
      <c r="I82" s="399">
        <f t="shared" si="3"/>
        <v>0</v>
      </c>
      <c r="J82" s="399"/>
      <c r="K82" s="399">
        <f t="shared" si="4"/>
        <v>0</v>
      </c>
      <c r="L82" s="399">
        <f t="shared" si="22"/>
        <v>0</v>
      </c>
      <c r="M82" s="399">
        <f t="shared" si="23"/>
        <v>0</v>
      </c>
      <c r="N82" s="399">
        <f>SUM(L71:L82)</f>
        <v>0</v>
      </c>
      <c r="O82" s="399">
        <f>SUM(M71:M82)</f>
        <v>0</v>
      </c>
      <c r="P82" s="399">
        <f t="shared" si="5"/>
        <v>0</v>
      </c>
      <c r="Q82" s="399">
        <f t="shared" si="6"/>
        <v>0</v>
      </c>
      <c r="R82" s="399">
        <f t="shared" si="24"/>
        <v>0</v>
      </c>
      <c r="S82" s="399">
        <f t="shared" si="25"/>
        <v>0</v>
      </c>
      <c r="T82" s="428">
        <f>SUM(R71:R82)</f>
        <v>0</v>
      </c>
      <c r="U82" s="428">
        <f>SUM(S71:S82)</f>
        <v>0</v>
      </c>
      <c r="V82" s="399">
        <f t="shared" si="7"/>
        <v>0</v>
      </c>
      <c r="W82" s="399">
        <f t="shared" si="8"/>
        <v>0</v>
      </c>
      <c r="X82" s="399">
        <f t="shared" si="26"/>
        <v>0</v>
      </c>
      <c r="Y82" s="399">
        <f t="shared" si="27"/>
        <v>0</v>
      </c>
      <c r="Z82" s="428">
        <f>SUM(X71:X82)</f>
        <v>0</v>
      </c>
      <c r="AA82" s="428">
        <f>SUM(Y71:Y82)</f>
        <v>0</v>
      </c>
      <c r="AB82" s="399">
        <f t="shared" si="9"/>
        <v>0</v>
      </c>
      <c r="AC82" s="399"/>
      <c r="AD82" s="399" t="str">
        <f t="shared" si="10"/>
        <v/>
      </c>
      <c r="AE82" s="399">
        <f t="shared" si="11"/>
        <v>0</v>
      </c>
      <c r="AF82" s="399">
        <f t="shared" si="12"/>
        <v>0</v>
      </c>
      <c r="AG82" s="456">
        <f>SUM(AE71:AE82)</f>
        <v>0</v>
      </c>
      <c r="AH82" s="456">
        <f>SUM(AF71:AF82)</f>
        <v>0</v>
      </c>
      <c r="AI82" s="444">
        <f t="shared" si="13"/>
        <v>0</v>
      </c>
      <c r="AJ82" s="448"/>
      <c r="AK82" s="448">
        <v>36</v>
      </c>
      <c r="AL82" s="456" t="str">
        <f t="shared" si="14"/>
        <v/>
      </c>
      <c r="AM82" s="444">
        <f t="shared" si="28"/>
        <v>0</v>
      </c>
      <c r="AN82" s="444">
        <f t="shared" si="29"/>
        <v>0</v>
      </c>
      <c r="AO82" s="444">
        <f>SUM(AM71:AM82)</f>
        <v>0</v>
      </c>
      <c r="AP82" s="444">
        <f>SUM(AN71:AN82)</f>
        <v>0</v>
      </c>
      <c r="AQ82" s="444" t="str">
        <f t="shared" si="15"/>
        <v/>
      </c>
      <c r="AR82" s="444">
        <f t="shared" si="30"/>
        <v>0</v>
      </c>
      <c r="AS82" s="444">
        <f t="shared" si="31"/>
        <v>0</v>
      </c>
      <c r="AT82" s="444">
        <f>SUM(AR71:AR82)</f>
        <v>0</v>
      </c>
      <c r="AU82" s="444">
        <f>SUM(AS71:AS82)</f>
        <v>0</v>
      </c>
      <c r="AV82" s="444" t="str">
        <f t="shared" si="16"/>
        <v/>
      </c>
      <c r="AW82" s="444">
        <f t="shared" si="32"/>
        <v>0</v>
      </c>
      <c r="AX82" s="444">
        <f t="shared" si="33"/>
        <v>0</v>
      </c>
      <c r="AY82" s="456">
        <f>SUM(AW71:AW82)</f>
        <v>0</v>
      </c>
      <c r="AZ82" s="456">
        <f>SUM(AX71:AX82)</f>
        <v>0</v>
      </c>
      <c r="BB82" s="448">
        <v>36</v>
      </c>
      <c r="BC82" s="456" t="str">
        <f t="shared" si="17"/>
        <v/>
      </c>
      <c r="BD82" s="444">
        <f t="shared" si="34"/>
        <v>0</v>
      </c>
      <c r="BE82" s="444">
        <f t="shared" si="35"/>
        <v>0</v>
      </c>
      <c r="BF82" s="444">
        <f>SUM(BD71:BD82)</f>
        <v>0</v>
      </c>
      <c r="BG82" s="444">
        <f>SUM(BE71:BE82)</f>
        <v>0</v>
      </c>
      <c r="BH82" s="444" t="str">
        <f t="shared" si="18"/>
        <v/>
      </c>
      <c r="BI82" s="444">
        <f t="shared" si="36"/>
        <v>0</v>
      </c>
      <c r="BJ82" s="444">
        <f t="shared" si="37"/>
        <v>0</v>
      </c>
      <c r="BK82" s="444">
        <f>SUM(BI71:BI82)</f>
        <v>0</v>
      </c>
      <c r="BL82" s="444">
        <f>SUM(BJ71:BJ82)</f>
        <v>0</v>
      </c>
      <c r="BM82" s="444" t="str">
        <f t="shared" si="19"/>
        <v/>
      </c>
      <c r="BN82" s="444">
        <f t="shared" si="38"/>
        <v>0</v>
      </c>
      <c r="BO82" s="444">
        <f t="shared" si="39"/>
        <v>0</v>
      </c>
      <c r="BP82" s="456">
        <f>SUM(BN71:BN82)</f>
        <v>0</v>
      </c>
      <c r="BQ82" s="456">
        <f>SUM(BO71:BO82)</f>
        <v>0</v>
      </c>
    </row>
    <row r="83" spans="1:69">
      <c r="A83" s="406"/>
      <c r="C83" s="406">
        <v>37</v>
      </c>
      <c r="D83" s="428">
        <f t="shared" si="2"/>
        <v>0</v>
      </c>
      <c r="E83" s="399">
        <f t="shared" si="20"/>
        <v>0</v>
      </c>
      <c r="F83" s="399">
        <f t="shared" si="21"/>
        <v>0</v>
      </c>
      <c r="G83" s="399"/>
      <c r="H83" s="399"/>
      <c r="I83" s="399">
        <f t="shared" si="3"/>
        <v>0</v>
      </c>
      <c r="J83" s="399"/>
      <c r="K83" s="399" t="str">
        <f t="shared" si="4"/>
        <v/>
      </c>
      <c r="L83" s="399">
        <f t="shared" si="22"/>
        <v>0</v>
      </c>
      <c r="M83" s="399">
        <f t="shared" si="23"/>
        <v>0</v>
      </c>
      <c r="N83" s="399"/>
      <c r="O83" s="399"/>
      <c r="P83" s="399">
        <f t="shared" si="5"/>
        <v>0</v>
      </c>
      <c r="Q83" s="399" t="str">
        <f t="shared" si="6"/>
        <v/>
      </c>
      <c r="R83" s="399">
        <f t="shared" si="24"/>
        <v>0</v>
      </c>
      <c r="S83" s="399">
        <f t="shared" si="25"/>
        <v>0</v>
      </c>
      <c r="T83" s="406"/>
      <c r="U83" s="406"/>
      <c r="V83" s="399">
        <f t="shared" si="7"/>
        <v>0</v>
      </c>
      <c r="W83" s="399" t="str">
        <f t="shared" si="8"/>
        <v/>
      </c>
      <c r="X83" s="399">
        <f t="shared" si="26"/>
        <v>0</v>
      </c>
      <c r="Y83" s="399">
        <f t="shared" si="27"/>
        <v>0</v>
      </c>
      <c r="Z83" s="406"/>
      <c r="AA83" s="406"/>
      <c r="AB83" s="399">
        <f t="shared" si="9"/>
        <v>0</v>
      </c>
      <c r="AC83" s="399"/>
      <c r="AD83" s="399" t="str">
        <f t="shared" si="10"/>
        <v/>
      </c>
      <c r="AE83" s="399">
        <f t="shared" si="11"/>
        <v>0</v>
      </c>
      <c r="AF83" s="399">
        <f t="shared" si="12"/>
        <v>0</v>
      </c>
      <c r="AG83" s="448"/>
      <c r="AH83" s="448"/>
      <c r="AI83" s="444">
        <f t="shared" si="13"/>
        <v>0</v>
      </c>
      <c r="AJ83" s="448"/>
      <c r="AK83" s="448">
        <v>37</v>
      </c>
      <c r="AL83" s="456" t="str">
        <f t="shared" si="14"/>
        <v/>
      </c>
      <c r="AM83" s="444">
        <f t="shared" si="28"/>
        <v>0</v>
      </c>
      <c r="AN83" s="444">
        <f t="shared" si="29"/>
        <v>0</v>
      </c>
      <c r="AO83" s="444"/>
      <c r="AP83" s="444"/>
      <c r="AQ83" s="444" t="str">
        <f t="shared" si="15"/>
        <v/>
      </c>
      <c r="AR83" s="444">
        <f t="shared" si="30"/>
        <v>0</v>
      </c>
      <c r="AS83" s="444">
        <f t="shared" si="31"/>
        <v>0</v>
      </c>
      <c r="AT83" s="444"/>
      <c r="AU83" s="444"/>
      <c r="AV83" s="444" t="str">
        <f t="shared" si="16"/>
        <v/>
      </c>
      <c r="AW83" s="444">
        <f t="shared" si="32"/>
        <v>0</v>
      </c>
      <c r="AX83" s="444">
        <f t="shared" si="33"/>
        <v>0</v>
      </c>
      <c r="AY83" s="448"/>
      <c r="AZ83" s="448"/>
      <c r="BB83" s="448">
        <v>37</v>
      </c>
      <c r="BC83" s="456" t="str">
        <f t="shared" si="17"/>
        <v/>
      </c>
      <c r="BD83" s="444">
        <f t="shared" si="34"/>
        <v>0</v>
      </c>
      <c r="BE83" s="444">
        <f t="shared" si="35"/>
        <v>0</v>
      </c>
      <c r="BF83" s="444"/>
      <c r="BG83" s="444"/>
      <c r="BH83" s="444" t="str">
        <f t="shared" si="18"/>
        <v/>
      </c>
      <c r="BI83" s="444">
        <f t="shared" si="36"/>
        <v>0</v>
      </c>
      <c r="BJ83" s="444">
        <f t="shared" si="37"/>
        <v>0</v>
      </c>
      <c r="BK83" s="444"/>
      <c r="BL83" s="444"/>
      <c r="BM83" s="444" t="str">
        <f t="shared" si="19"/>
        <v/>
      </c>
      <c r="BN83" s="444">
        <f t="shared" si="38"/>
        <v>0</v>
      </c>
      <c r="BO83" s="444">
        <f t="shared" si="39"/>
        <v>0</v>
      </c>
      <c r="BP83" s="448"/>
      <c r="BQ83" s="448"/>
    </row>
    <row r="84" spans="1:69">
      <c r="A84" s="406"/>
      <c r="C84" s="406">
        <v>38</v>
      </c>
      <c r="D84" s="428">
        <f t="shared" si="2"/>
        <v>0</v>
      </c>
      <c r="E84" s="399">
        <f t="shared" si="20"/>
        <v>0</v>
      </c>
      <c r="F84" s="399">
        <f t="shared" si="21"/>
        <v>0</v>
      </c>
      <c r="G84" s="399"/>
      <c r="H84" s="399"/>
      <c r="I84" s="399">
        <f t="shared" si="3"/>
        <v>0</v>
      </c>
      <c r="J84" s="399"/>
      <c r="K84" s="399" t="str">
        <f t="shared" si="4"/>
        <v/>
      </c>
      <c r="L84" s="399">
        <f t="shared" si="22"/>
        <v>0</v>
      </c>
      <c r="M84" s="399">
        <f t="shared" si="23"/>
        <v>0</v>
      </c>
      <c r="N84" s="399"/>
      <c r="O84" s="399"/>
      <c r="P84" s="399">
        <f t="shared" si="5"/>
        <v>0</v>
      </c>
      <c r="Q84" s="399" t="str">
        <f t="shared" si="6"/>
        <v/>
      </c>
      <c r="R84" s="399">
        <f t="shared" si="24"/>
        <v>0</v>
      </c>
      <c r="S84" s="399">
        <f t="shared" si="25"/>
        <v>0</v>
      </c>
      <c r="T84" s="406"/>
      <c r="U84" s="406"/>
      <c r="V84" s="399">
        <f t="shared" si="7"/>
        <v>0</v>
      </c>
      <c r="W84" s="399" t="str">
        <f t="shared" si="8"/>
        <v/>
      </c>
      <c r="X84" s="399">
        <f t="shared" si="26"/>
        <v>0</v>
      </c>
      <c r="Y84" s="399">
        <f t="shared" si="27"/>
        <v>0</v>
      </c>
      <c r="Z84" s="406"/>
      <c r="AA84" s="406"/>
      <c r="AB84" s="399">
        <f t="shared" si="9"/>
        <v>0</v>
      </c>
      <c r="AC84" s="399"/>
      <c r="AD84" s="399" t="str">
        <f t="shared" si="10"/>
        <v/>
      </c>
      <c r="AE84" s="399">
        <f t="shared" si="11"/>
        <v>0</v>
      </c>
      <c r="AF84" s="399">
        <f t="shared" si="12"/>
        <v>0</v>
      </c>
      <c r="AG84" s="448"/>
      <c r="AH84" s="448"/>
      <c r="AI84" s="444">
        <f t="shared" si="13"/>
        <v>0</v>
      </c>
      <c r="AJ84" s="448"/>
      <c r="AK84" s="448">
        <v>38</v>
      </c>
      <c r="AL84" s="456" t="str">
        <f t="shared" si="14"/>
        <v/>
      </c>
      <c r="AM84" s="444">
        <f t="shared" si="28"/>
        <v>0</v>
      </c>
      <c r="AN84" s="444">
        <f t="shared" si="29"/>
        <v>0</v>
      </c>
      <c r="AO84" s="444"/>
      <c r="AP84" s="444"/>
      <c r="AQ84" s="444" t="str">
        <f t="shared" si="15"/>
        <v/>
      </c>
      <c r="AR84" s="444">
        <f t="shared" si="30"/>
        <v>0</v>
      </c>
      <c r="AS84" s="444">
        <f t="shared" si="31"/>
        <v>0</v>
      </c>
      <c r="AT84" s="444"/>
      <c r="AU84" s="444"/>
      <c r="AV84" s="444" t="str">
        <f t="shared" si="16"/>
        <v/>
      </c>
      <c r="AW84" s="444">
        <f t="shared" si="32"/>
        <v>0</v>
      </c>
      <c r="AX84" s="444">
        <f t="shared" si="33"/>
        <v>0</v>
      </c>
      <c r="AY84" s="448"/>
      <c r="AZ84" s="448"/>
      <c r="BB84" s="448">
        <v>38</v>
      </c>
      <c r="BC84" s="456" t="str">
        <f t="shared" si="17"/>
        <v/>
      </c>
      <c r="BD84" s="444">
        <f t="shared" si="34"/>
        <v>0</v>
      </c>
      <c r="BE84" s="444">
        <f t="shared" si="35"/>
        <v>0</v>
      </c>
      <c r="BF84" s="444"/>
      <c r="BG84" s="444"/>
      <c r="BH84" s="444" t="str">
        <f t="shared" si="18"/>
        <v/>
      </c>
      <c r="BI84" s="444">
        <f t="shared" si="36"/>
        <v>0</v>
      </c>
      <c r="BJ84" s="444">
        <f t="shared" si="37"/>
        <v>0</v>
      </c>
      <c r="BK84" s="444"/>
      <c r="BL84" s="444"/>
      <c r="BM84" s="444" t="str">
        <f t="shared" si="19"/>
        <v/>
      </c>
      <c r="BN84" s="444">
        <f t="shared" si="38"/>
        <v>0</v>
      </c>
      <c r="BO84" s="444">
        <f t="shared" si="39"/>
        <v>0</v>
      </c>
      <c r="BP84" s="448"/>
      <c r="BQ84" s="448"/>
    </row>
    <row r="85" spans="1:69">
      <c r="A85" s="406"/>
      <c r="C85" s="406">
        <v>39</v>
      </c>
      <c r="D85" s="428">
        <f t="shared" si="2"/>
        <v>0</v>
      </c>
      <c r="E85" s="399">
        <f t="shared" si="20"/>
        <v>0</v>
      </c>
      <c r="F85" s="399">
        <f t="shared" si="21"/>
        <v>0</v>
      </c>
      <c r="G85" s="399"/>
      <c r="H85" s="399"/>
      <c r="I85" s="399">
        <f t="shared" si="3"/>
        <v>0</v>
      </c>
      <c r="J85" s="399"/>
      <c r="K85" s="399" t="str">
        <f t="shared" si="4"/>
        <v/>
      </c>
      <c r="L85" s="399">
        <f t="shared" si="22"/>
        <v>0</v>
      </c>
      <c r="M85" s="399">
        <f t="shared" si="23"/>
        <v>0</v>
      </c>
      <c r="N85" s="399"/>
      <c r="O85" s="399"/>
      <c r="P85" s="399">
        <f t="shared" si="5"/>
        <v>0</v>
      </c>
      <c r="Q85" s="399" t="str">
        <f t="shared" si="6"/>
        <v/>
      </c>
      <c r="R85" s="399">
        <f t="shared" si="24"/>
        <v>0</v>
      </c>
      <c r="S85" s="399">
        <f t="shared" si="25"/>
        <v>0</v>
      </c>
      <c r="T85" s="406"/>
      <c r="U85" s="406"/>
      <c r="V85" s="399">
        <f t="shared" si="7"/>
        <v>0</v>
      </c>
      <c r="W85" s="399" t="str">
        <f t="shared" si="8"/>
        <v/>
      </c>
      <c r="X85" s="399">
        <f t="shared" si="26"/>
        <v>0</v>
      </c>
      <c r="Y85" s="399">
        <f t="shared" si="27"/>
        <v>0</v>
      </c>
      <c r="Z85" s="406"/>
      <c r="AA85" s="406"/>
      <c r="AB85" s="399">
        <f t="shared" si="9"/>
        <v>0</v>
      </c>
      <c r="AC85" s="399"/>
      <c r="AD85" s="399" t="str">
        <f t="shared" si="10"/>
        <v/>
      </c>
      <c r="AE85" s="399">
        <f t="shared" si="11"/>
        <v>0</v>
      </c>
      <c r="AF85" s="399">
        <f t="shared" si="12"/>
        <v>0</v>
      </c>
      <c r="AG85" s="448"/>
      <c r="AH85" s="448"/>
      <c r="AI85" s="444">
        <f t="shared" si="13"/>
        <v>0</v>
      </c>
      <c r="AJ85" s="448"/>
      <c r="AK85" s="448">
        <v>39</v>
      </c>
      <c r="AL85" s="456" t="str">
        <f t="shared" si="14"/>
        <v/>
      </c>
      <c r="AM85" s="444">
        <f t="shared" si="28"/>
        <v>0</v>
      </c>
      <c r="AN85" s="444">
        <f t="shared" si="29"/>
        <v>0</v>
      </c>
      <c r="AO85" s="444"/>
      <c r="AP85" s="444"/>
      <c r="AQ85" s="444" t="str">
        <f t="shared" si="15"/>
        <v/>
      </c>
      <c r="AR85" s="444">
        <f t="shared" si="30"/>
        <v>0</v>
      </c>
      <c r="AS85" s="444">
        <f t="shared" si="31"/>
        <v>0</v>
      </c>
      <c r="AT85" s="444"/>
      <c r="AU85" s="444"/>
      <c r="AV85" s="444" t="str">
        <f t="shared" si="16"/>
        <v/>
      </c>
      <c r="AW85" s="444">
        <f t="shared" si="32"/>
        <v>0</v>
      </c>
      <c r="AX85" s="444">
        <f t="shared" si="33"/>
        <v>0</v>
      </c>
      <c r="AY85" s="448"/>
      <c r="AZ85" s="448"/>
      <c r="BB85" s="448">
        <v>39</v>
      </c>
      <c r="BC85" s="456" t="str">
        <f t="shared" si="17"/>
        <v/>
      </c>
      <c r="BD85" s="444">
        <f t="shared" si="34"/>
        <v>0</v>
      </c>
      <c r="BE85" s="444">
        <f t="shared" si="35"/>
        <v>0</v>
      </c>
      <c r="BF85" s="444"/>
      <c r="BG85" s="444"/>
      <c r="BH85" s="444" t="str">
        <f t="shared" si="18"/>
        <v/>
      </c>
      <c r="BI85" s="444">
        <f t="shared" si="36"/>
        <v>0</v>
      </c>
      <c r="BJ85" s="444">
        <f t="shared" si="37"/>
        <v>0</v>
      </c>
      <c r="BK85" s="444"/>
      <c r="BL85" s="444"/>
      <c r="BM85" s="444" t="str">
        <f t="shared" si="19"/>
        <v/>
      </c>
      <c r="BN85" s="444">
        <f t="shared" si="38"/>
        <v>0</v>
      </c>
      <c r="BO85" s="444">
        <f t="shared" si="39"/>
        <v>0</v>
      </c>
      <c r="BP85" s="448"/>
      <c r="BQ85" s="448"/>
    </row>
    <row r="86" spans="1:69">
      <c r="A86" s="406"/>
      <c r="C86" s="406">
        <v>40</v>
      </c>
      <c r="D86" s="428">
        <f t="shared" si="2"/>
        <v>0</v>
      </c>
      <c r="E86" s="399">
        <f t="shared" si="20"/>
        <v>0</v>
      </c>
      <c r="F86" s="399">
        <f t="shared" si="21"/>
        <v>0</v>
      </c>
      <c r="G86" s="399"/>
      <c r="H86" s="399"/>
      <c r="I86" s="399">
        <f t="shared" si="3"/>
        <v>0</v>
      </c>
      <c r="J86" s="399"/>
      <c r="K86" s="399" t="str">
        <f t="shared" si="4"/>
        <v/>
      </c>
      <c r="L86" s="399">
        <f t="shared" si="22"/>
        <v>0</v>
      </c>
      <c r="M86" s="399">
        <f t="shared" si="23"/>
        <v>0</v>
      </c>
      <c r="N86" s="399"/>
      <c r="O86" s="399"/>
      <c r="P86" s="399">
        <f t="shared" si="5"/>
        <v>0</v>
      </c>
      <c r="Q86" s="399" t="str">
        <f t="shared" si="6"/>
        <v/>
      </c>
      <c r="R86" s="399">
        <f t="shared" si="24"/>
        <v>0</v>
      </c>
      <c r="S86" s="399">
        <f t="shared" si="25"/>
        <v>0</v>
      </c>
      <c r="T86" s="406"/>
      <c r="U86" s="406"/>
      <c r="V86" s="399">
        <f t="shared" si="7"/>
        <v>0</v>
      </c>
      <c r="W86" s="399" t="str">
        <f t="shared" si="8"/>
        <v/>
      </c>
      <c r="X86" s="399">
        <f t="shared" si="26"/>
        <v>0</v>
      </c>
      <c r="Y86" s="399">
        <f t="shared" si="27"/>
        <v>0</v>
      </c>
      <c r="Z86" s="406"/>
      <c r="AA86" s="406"/>
      <c r="AB86" s="399">
        <f t="shared" si="9"/>
        <v>0</v>
      </c>
      <c r="AC86" s="399"/>
      <c r="AD86" s="399" t="str">
        <f t="shared" si="10"/>
        <v/>
      </c>
      <c r="AE86" s="399">
        <f t="shared" si="11"/>
        <v>0</v>
      </c>
      <c r="AF86" s="399">
        <f t="shared" si="12"/>
        <v>0</v>
      </c>
      <c r="AG86" s="448"/>
      <c r="AH86" s="448"/>
      <c r="AI86" s="444">
        <f t="shared" si="13"/>
        <v>0</v>
      </c>
      <c r="AJ86" s="448"/>
      <c r="AK86" s="448">
        <v>40</v>
      </c>
      <c r="AL86" s="456" t="str">
        <f t="shared" si="14"/>
        <v/>
      </c>
      <c r="AM86" s="444">
        <f t="shared" si="28"/>
        <v>0</v>
      </c>
      <c r="AN86" s="444">
        <f t="shared" si="29"/>
        <v>0</v>
      </c>
      <c r="AO86" s="444"/>
      <c r="AP86" s="444"/>
      <c r="AQ86" s="444" t="str">
        <f t="shared" si="15"/>
        <v/>
      </c>
      <c r="AR86" s="444">
        <f t="shared" si="30"/>
        <v>0</v>
      </c>
      <c r="AS86" s="444">
        <f t="shared" si="31"/>
        <v>0</v>
      </c>
      <c r="AT86" s="444"/>
      <c r="AU86" s="444"/>
      <c r="AV86" s="444" t="str">
        <f t="shared" si="16"/>
        <v/>
      </c>
      <c r="AW86" s="444">
        <f t="shared" si="32"/>
        <v>0</v>
      </c>
      <c r="AX86" s="444">
        <f t="shared" si="33"/>
        <v>0</v>
      </c>
      <c r="AY86" s="448"/>
      <c r="AZ86" s="448"/>
      <c r="BB86" s="448">
        <v>40</v>
      </c>
      <c r="BC86" s="456" t="str">
        <f t="shared" si="17"/>
        <v/>
      </c>
      <c r="BD86" s="444">
        <f t="shared" si="34"/>
        <v>0</v>
      </c>
      <c r="BE86" s="444">
        <f t="shared" si="35"/>
        <v>0</v>
      </c>
      <c r="BF86" s="444"/>
      <c r="BG86" s="444"/>
      <c r="BH86" s="444" t="str">
        <f t="shared" si="18"/>
        <v/>
      </c>
      <c r="BI86" s="444">
        <f t="shared" si="36"/>
        <v>0</v>
      </c>
      <c r="BJ86" s="444">
        <f t="shared" si="37"/>
        <v>0</v>
      </c>
      <c r="BK86" s="444"/>
      <c r="BL86" s="444"/>
      <c r="BM86" s="444" t="str">
        <f t="shared" si="19"/>
        <v/>
      </c>
      <c r="BN86" s="444">
        <f t="shared" si="38"/>
        <v>0</v>
      </c>
      <c r="BO86" s="444">
        <f t="shared" si="39"/>
        <v>0</v>
      </c>
      <c r="BP86" s="448"/>
      <c r="BQ86" s="448"/>
    </row>
    <row r="87" spans="1:69">
      <c r="A87" s="406"/>
      <c r="C87" s="406">
        <v>41</v>
      </c>
      <c r="D87" s="428">
        <f t="shared" si="2"/>
        <v>0</v>
      </c>
      <c r="E87" s="399">
        <f t="shared" si="20"/>
        <v>0</v>
      </c>
      <c r="F87" s="399">
        <f t="shared" si="21"/>
        <v>0</v>
      </c>
      <c r="G87" s="399"/>
      <c r="H87" s="399"/>
      <c r="I87" s="399">
        <f t="shared" si="3"/>
        <v>0</v>
      </c>
      <c r="J87" s="399"/>
      <c r="K87" s="399" t="str">
        <f t="shared" si="4"/>
        <v/>
      </c>
      <c r="L87" s="399">
        <f t="shared" si="22"/>
        <v>0</v>
      </c>
      <c r="M87" s="399">
        <f t="shared" si="23"/>
        <v>0</v>
      </c>
      <c r="N87" s="399"/>
      <c r="O87" s="399"/>
      <c r="P87" s="399">
        <f t="shared" si="5"/>
        <v>0</v>
      </c>
      <c r="Q87" s="399" t="str">
        <f t="shared" si="6"/>
        <v/>
      </c>
      <c r="R87" s="399">
        <f t="shared" si="24"/>
        <v>0</v>
      </c>
      <c r="S87" s="399">
        <f t="shared" si="25"/>
        <v>0</v>
      </c>
      <c r="T87" s="406"/>
      <c r="U87" s="406"/>
      <c r="V87" s="399">
        <f t="shared" si="7"/>
        <v>0</v>
      </c>
      <c r="W87" s="399" t="str">
        <f t="shared" si="8"/>
        <v/>
      </c>
      <c r="X87" s="399">
        <f t="shared" si="26"/>
        <v>0</v>
      </c>
      <c r="Y87" s="399">
        <f t="shared" si="27"/>
        <v>0</v>
      </c>
      <c r="Z87" s="406"/>
      <c r="AA87" s="406"/>
      <c r="AB87" s="399">
        <f t="shared" si="9"/>
        <v>0</v>
      </c>
      <c r="AC87" s="399"/>
      <c r="AD87" s="399" t="str">
        <f t="shared" si="10"/>
        <v/>
      </c>
      <c r="AE87" s="399">
        <f t="shared" si="11"/>
        <v>0</v>
      </c>
      <c r="AF87" s="399">
        <f t="shared" si="12"/>
        <v>0</v>
      </c>
      <c r="AG87" s="448"/>
      <c r="AH87" s="448"/>
      <c r="AI87" s="444">
        <f t="shared" si="13"/>
        <v>0</v>
      </c>
      <c r="AJ87" s="448"/>
      <c r="AK87" s="448">
        <v>41</v>
      </c>
      <c r="AL87" s="456" t="str">
        <f t="shared" si="14"/>
        <v/>
      </c>
      <c r="AM87" s="444">
        <f t="shared" si="28"/>
        <v>0</v>
      </c>
      <c r="AN87" s="444">
        <f t="shared" si="29"/>
        <v>0</v>
      </c>
      <c r="AO87" s="444"/>
      <c r="AP87" s="444"/>
      <c r="AQ87" s="444" t="str">
        <f t="shared" si="15"/>
        <v/>
      </c>
      <c r="AR87" s="444">
        <f t="shared" si="30"/>
        <v>0</v>
      </c>
      <c r="AS87" s="444">
        <f t="shared" si="31"/>
        <v>0</v>
      </c>
      <c r="AT87" s="444"/>
      <c r="AU87" s="444"/>
      <c r="AV87" s="444" t="str">
        <f t="shared" si="16"/>
        <v/>
      </c>
      <c r="AW87" s="444">
        <f t="shared" si="32"/>
        <v>0</v>
      </c>
      <c r="AX87" s="444">
        <f t="shared" si="33"/>
        <v>0</v>
      </c>
      <c r="AY87" s="448"/>
      <c r="AZ87" s="448"/>
      <c r="BB87" s="448">
        <v>41</v>
      </c>
      <c r="BC87" s="456" t="str">
        <f t="shared" si="17"/>
        <v/>
      </c>
      <c r="BD87" s="444">
        <f t="shared" si="34"/>
        <v>0</v>
      </c>
      <c r="BE87" s="444">
        <f t="shared" si="35"/>
        <v>0</v>
      </c>
      <c r="BF87" s="444"/>
      <c r="BG87" s="444"/>
      <c r="BH87" s="444" t="str">
        <f t="shared" si="18"/>
        <v/>
      </c>
      <c r="BI87" s="444">
        <f t="shared" si="36"/>
        <v>0</v>
      </c>
      <c r="BJ87" s="444">
        <f t="shared" si="37"/>
        <v>0</v>
      </c>
      <c r="BK87" s="444"/>
      <c r="BL87" s="444"/>
      <c r="BM87" s="444" t="str">
        <f t="shared" si="19"/>
        <v/>
      </c>
      <c r="BN87" s="444">
        <f t="shared" si="38"/>
        <v>0</v>
      </c>
      <c r="BO87" s="444">
        <f t="shared" si="39"/>
        <v>0</v>
      </c>
      <c r="BP87" s="448"/>
      <c r="BQ87" s="448"/>
    </row>
    <row r="88" spans="1:69">
      <c r="A88" s="406"/>
      <c r="C88" s="406">
        <v>42</v>
      </c>
      <c r="D88" s="428">
        <f t="shared" si="2"/>
        <v>0</v>
      </c>
      <c r="E88" s="399">
        <f t="shared" si="20"/>
        <v>0</v>
      </c>
      <c r="F88" s="399">
        <f t="shared" si="21"/>
        <v>0</v>
      </c>
      <c r="G88" s="399"/>
      <c r="H88" s="399"/>
      <c r="I88" s="399">
        <f t="shared" si="3"/>
        <v>0</v>
      </c>
      <c r="J88" s="399"/>
      <c r="K88" s="399" t="str">
        <f t="shared" si="4"/>
        <v/>
      </c>
      <c r="L88" s="399">
        <f t="shared" si="22"/>
        <v>0</v>
      </c>
      <c r="M88" s="399">
        <f t="shared" si="23"/>
        <v>0</v>
      </c>
      <c r="N88" s="399"/>
      <c r="O88" s="399"/>
      <c r="P88" s="399">
        <f t="shared" si="5"/>
        <v>0</v>
      </c>
      <c r="Q88" s="399" t="str">
        <f t="shared" si="6"/>
        <v/>
      </c>
      <c r="R88" s="399">
        <f t="shared" si="24"/>
        <v>0</v>
      </c>
      <c r="S88" s="399">
        <f t="shared" si="25"/>
        <v>0</v>
      </c>
      <c r="T88" s="406"/>
      <c r="U88" s="406"/>
      <c r="V88" s="399">
        <f t="shared" si="7"/>
        <v>0</v>
      </c>
      <c r="W88" s="399" t="str">
        <f t="shared" si="8"/>
        <v/>
      </c>
      <c r="X88" s="399">
        <f t="shared" si="26"/>
        <v>0</v>
      </c>
      <c r="Y88" s="399">
        <f t="shared" si="27"/>
        <v>0</v>
      </c>
      <c r="Z88" s="406"/>
      <c r="AA88" s="406"/>
      <c r="AB88" s="399">
        <f t="shared" si="9"/>
        <v>0</v>
      </c>
      <c r="AC88" s="399"/>
      <c r="AD88" s="399" t="str">
        <f t="shared" si="10"/>
        <v/>
      </c>
      <c r="AE88" s="399">
        <f t="shared" si="11"/>
        <v>0</v>
      </c>
      <c r="AF88" s="399">
        <f t="shared" si="12"/>
        <v>0</v>
      </c>
      <c r="AG88" s="448"/>
      <c r="AH88" s="448"/>
      <c r="AI88" s="444">
        <f t="shared" si="13"/>
        <v>0</v>
      </c>
      <c r="AJ88" s="448"/>
      <c r="AK88" s="448">
        <v>42</v>
      </c>
      <c r="AL88" s="456" t="str">
        <f t="shared" si="14"/>
        <v/>
      </c>
      <c r="AM88" s="444">
        <f t="shared" si="28"/>
        <v>0</v>
      </c>
      <c r="AN88" s="444">
        <f t="shared" si="29"/>
        <v>0</v>
      </c>
      <c r="AO88" s="444"/>
      <c r="AP88" s="444"/>
      <c r="AQ88" s="444" t="str">
        <f t="shared" si="15"/>
        <v/>
      </c>
      <c r="AR88" s="444">
        <f t="shared" si="30"/>
        <v>0</v>
      </c>
      <c r="AS88" s="444">
        <f t="shared" si="31"/>
        <v>0</v>
      </c>
      <c r="AT88" s="444"/>
      <c r="AU88" s="444"/>
      <c r="AV88" s="444" t="str">
        <f t="shared" si="16"/>
        <v/>
      </c>
      <c r="AW88" s="444">
        <f t="shared" si="32"/>
        <v>0</v>
      </c>
      <c r="AX88" s="444">
        <f t="shared" si="33"/>
        <v>0</v>
      </c>
      <c r="AY88" s="448"/>
      <c r="AZ88" s="448"/>
      <c r="BB88" s="448">
        <v>42</v>
      </c>
      <c r="BC88" s="456" t="str">
        <f t="shared" si="17"/>
        <v/>
      </c>
      <c r="BD88" s="444">
        <f t="shared" si="34"/>
        <v>0</v>
      </c>
      <c r="BE88" s="444">
        <f t="shared" si="35"/>
        <v>0</v>
      </c>
      <c r="BF88" s="444"/>
      <c r="BG88" s="444"/>
      <c r="BH88" s="444" t="str">
        <f t="shared" si="18"/>
        <v/>
      </c>
      <c r="BI88" s="444">
        <f t="shared" si="36"/>
        <v>0</v>
      </c>
      <c r="BJ88" s="444">
        <f t="shared" si="37"/>
        <v>0</v>
      </c>
      <c r="BK88" s="444"/>
      <c r="BL88" s="444"/>
      <c r="BM88" s="444" t="str">
        <f t="shared" si="19"/>
        <v/>
      </c>
      <c r="BN88" s="444">
        <f t="shared" si="38"/>
        <v>0</v>
      </c>
      <c r="BO88" s="444">
        <f t="shared" si="39"/>
        <v>0</v>
      </c>
      <c r="BP88" s="448"/>
      <c r="BQ88" s="448"/>
    </row>
    <row r="89" spans="1:69">
      <c r="A89" s="406"/>
      <c r="C89" s="406">
        <v>43</v>
      </c>
      <c r="D89" s="428">
        <f t="shared" si="2"/>
        <v>0</v>
      </c>
      <c r="E89" s="399">
        <f t="shared" si="20"/>
        <v>0</v>
      </c>
      <c r="F89" s="399">
        <f t="shared" si="21"/>
        <v>0</v>
      </c>
      <c r="G89" s="399"/>
      <c r="H89" s="399"/>
      <c r="I89" s="399">
        <f t="shared" si="3"/>
        <v>0</v>
      </c>
      <c r="J89" s="399"/>
      <c r="K89" s="399" t="str">
        <f t="shared" si="4"/>
        <v/>
      </c>
      <c r="L89" s="399">
        <f t="shared" si="22"/>
        <v>0</v>
      </c>
      <c r="M89" s="399">
        <f t="shared" si="23"/>
        <v>0</v>
      </c>
      <c r="N89" s="399"/>
      <c r="O89" s="399"/>
      <c r="P89" s="399">
        <f t="shared" si="5"/>
        <v>0</v>
      </c>
      <c r="Q89" s="399" t="str">
        <f t="shared" si="6"/>
        <v/>
      </c>
      <c r="R89" s="399">
        <f t="shared" si="24"/>
        <v>0</v>
      </c>
      <c r="S89" s="399">
        <f t="shared" si="25"/>
        <v>0</v>
      </c>
      <c r="T89" s="406"/>
      <c r="U89" s="406"/>
      <c r="V89" s="399">
        <f t="shared" si="7"/>
        <v>0</v>
      </c>
      <c r="W89" s="399" t="str">
        <f t="shared" si="8"/>
        <v/>
      </c>
      <c r="X89" s="399">
        <f t="shared" si="26"/>
        <v>0</v>
      </c>
      <c r="Y89" s="399">
        <f t="shared" si="27"/>
        <v>0</v>
      </c>
      <c r="Z89" s="406"/>
      <c r="AA89" s="406"/>
      <c r="AB89" s="399">
        <f t="shared" si="9"/>
        <v>0</v>
      </c>
      <c r="AC89" s="399"/>
      <c r="AD89" s="399" t="str">
        <f t="shared" si="10"/>
        <v/>
      </c>
      <c r="AE89" s="399">
        <f t="shared" si="11"/>
        <v>0</v>
      </c>
      <c r="AF89" s="399">
        <f t="shared" si="12"/>
        <v>0</v>
      </c>
      <c r="AG89" s="448"/>
      <c r="AH89" s="448"/>
      <c r="AI89" s="444">
        <f t="shared" si="13"/>
        <v>0</v>
      </c>
      <c r="AJ89" s="448"/>
      <c r="AK89" s="448">
        <v>43</v>
      </c>
      <c r="AL89" s="456" t="str">
        <f t="shared" si="14"/>
        <v/>
      </c>
      <c r="AM89" s="444">
        <f t="shared" si="28"/>
        <v>0</v>
      </c>
      <c r="AN89" s="444">
        <f t="shared" si="29"/>
        <v>0</v>
      </c>
      <c r="AO89" s="444"/>
      <c r="AP89" s="444"/>
      <c r="AQ89" s="444" t="str">
        <f t="shared" si="15"/>
        <v/>
      </c>
      <c r="AR89" s="444">
        <f t="shared" si="30"/>
        <v>0</v>
      </c>
      <c r="AS89" s="444">
        <f t="shared" si="31"/>
        <v>0</v>
      </c>
      <c r="AT89" s="444"/>
      <c r="AU89" s="444"/>
      <c r="AV89" s="444" t="str">
        <f t="shared" si="16"/>
        <v/>
      </c>
      <c r="AW89" s="444">
        <f t="shared" si="32"/>
        <v>0</v>
      </c>
      <c r="AX89" s="444">
        <f t="shared" si="33"/>
        <v>0</v>
      </c>
      <c r="AY89" s="448"/>
      <c r="AZ89" s="448"/>
      <c r="BB89" s="448">
        <v>43</v>
      </c>
      <c r="BC89" s="456" t="str">
        <f t="shared" si="17"/>
        <v/>
      </c>
      <c r="BD89" s="444">
        <f t="shared" si="34"/>
        <v>0</v>
      </c>
      <c r="BE89" s="444">
        <f t="shared" si="35"/>
        <v>0</v>
      </c>
      <c r="BF89" s="444"/>
      <c r="BG89" s="444"/>
      <c r="BH89" s="444" t="str">
        <f t="shared" si="18"/>
        <v/>
      </c>
      <c r="BI89" s="444">
        <f t="shared" si="36"/>
        <v>0</v>
      </c>
      <c r="BJ89" s="444">
        <f t="shared" si="37"/>
        <v>0</v>
      </c>
      <c r="BK89" s="444"/>
      <c r="BL89" s="444"/>
      <c r="BM89" s="444" t="str">
        <f t="shared" si="19"/>
        <v/>
      </c>
      <c r="BN89" s="444">
        <f t="shared" si="38"/>
        <v>0</v>
      </c>
      <c r="BO89" s="444">
        <f t="shared" si="39"/>
        <v>0</v>
      </c>
      <c r="BP89" s="448"/>
      <c r="BQ89" s="448"/>
    </row>
    <row r="90" spans="1:69">
      <c r="A90" s="406"/>
      <c r="C90" s="406">
        <v>44</v>
      </c>
      <c r="D90" s="428">
        <f t="shared" si="2"/>
        <v>0</v>
      </c>
      <c r="E90" s="399">
        <f t="shared" si="20"/>
        <v>0</v>
      </c>
      <c r="F90" s="399">
        <f t="shared" si="21"/>
        <v>0</v>
      </c>
      <c r="G90" s="399"/>
      <c r="H90" s="399"/>
      <c r="I90" s="399">
        <f t="shared" si="3"/>
        <v>0</v>
      </c>
      <c r="J90" s="399"/>
      <c r="K90" s="399" t="str">
        <f t="shared" si="4"/>
        <v/>
      </c>
      <c r="L90" s="399">
        <f t="shared" si="22"/>
        <v>0</v>
      </c>
      <c r="M90" s="399">
        <f t="shared" si="23"/>
        <v>0</v>
      </c>
      <c r="N90" s="399"/>
      <c r="O90" s="399"/>
      <c r="P90" s="399">
        <f t="shared" si="5"/>
        <v>0</v>
      </c>
      <c r="Q90" s="399" t="str">
        <f t="shared" si="6"/>
        <v/>
      </c>
      <c r="R90" s="399">
        <f t="shared" si="24"/>
        <v>0</v>
      </c>
      <c r="S90" s="399">
        <f t="shared" si="25"/>
        <v>0</v>
      </c>
      <c r="T90" s="406"/>
      <c r="U90" s="406"/>
      <c r="V90" s="399">
        <f t="shared" si="7"/>
        <v>0</v>
      </c>
      <c r="W90" s="399" t="str">
        <f t="shared" si="8"/>
        <v/>
      </c>
      <c r="X90" s="399">
        <f t="shared" si="26"/>
        <v>0</v>
      </c>
      <c r="Y90" s="399">
        <f t="shared" si="27"/>
        <v>0</v>
      </c>
      <c r="Z90" s="406"/>
      <c r="AA90" s="406"/>
      <c r="AB90" s="399">
        <f t="shared" si="9"/>
        <v>0</v>
      </c>
      <c r="AC90" s="399"/>
      <c r="AD90" s="399" t="str">
        <f t="shared" si="10"/>
        <v/>
      </c>
      <c r="AE90" s="399">
        <f t="shared" si="11"/>
        <v>0</v>
      </c>
      <c r="AF90" s="399">
        <f t="shared" si="12"/>
        <v>0</v>
      </c>
      <c r="AG90" s="448"/>
      <c r="AH90" s="448"/>
      <c r="AI90" s="444">
        <f t="shared" si="13"/>
        <v>0</v>
      </c>
      <c r="AJ90" s="448"/>
      <c r="AK90" s="448">
        <v>44</v>
      </c>
      <c r="AL90" s="456" t="str">
        <f t="shared" si="14"/>
        <v/>
      </c>
      <c r="AM90" s="444">
        <f t="shared" si="28"/>
        <v>0</v>
      </c>
      <c r="AN90" s="444">
        <f t="shared" si="29"/>
        <v>0</v>
      </c>
      <c r="AO90" s="444"/>
      <c r="AP90" s="444"/>
      <c r="AQ90" s="444" t="str">
        <f t="shared" si="15"/>
        <v/>
      </c>
      <c r="AR90" s="444">
        <f t="shared" si="30"/>
        <v>0</v>
      </c>
      <c r="AS90" s="444">
        <f t="shared" si="31"/>
        <v>0</v>
      </c>
      <c r="AT90" s="444"/>
      <c r="AU90" s="444"/>
      <c r="AV90" s="444" t="str">
        <f t="shared" si="16"/>
        <v/>
      </c>
      <c r="AW90" s="444">
        <f t="shared" si="32"/>
        <v>0</v>
      </c>
      <c r="AX90" s="444">
        <f t="shared" si="33"/>
        <v>0</v>
      </c>
      <c r="AY90" s="448"/>
      <c r="AZ90" s="448"/>
      <c r="BB90" s="448">
        <v>44</v>
      </c>
      <c r="BC90" s="456" t="str">
        <f t="shared" si="17"/>
        <v/>
      </c>
      <c r="BD90" s="444">
        <f t="shared" si="34"/>
        <v>0</v>
      </c>
      <c r="BE90" s="444">
        <f t="shared" si="35"/>
        <v>0</v>
      </c>
      <c r="BF90" s="444"/>
      <c r="BG90" s="444"/>
      <c r="BH90" s="444" t="str">
        <f t="shared" si="18"/>
        <v/>
      </c>
      <c r="BI90" s="444">
        <f t="shared" si="36"/>
        <v>0</v>
      </c>
      <c r="BJ90" s="444">
        <f t="shared" si="37"/>
        <v>0</v>
      </c>
      <c r="BK90" s="444"/>
      <c r="BL90" s="444"/>
      <c r="BM90" s="444" t="str">
        <f t="shared" si="19"/>
        <v/>
      </c>
      <c r="BN90" s="444">
        <f t="shared" si="38"/>
        <v>0</v>
      </c>
      <c r="BO90" s="444">
        <f t="shared" si="39"/>
        <v>0</v>
      </c>
      <c r="BP90" s="448"/>
      <c r="BQ90" s="448"/>
    </row>
    <row r="91" spans="1:69">
      <c r="A91" s="406"/>
      <c r="C91" s="406">
        <v>45</v>
      </c>
      <c r="D91" s="428">
        <f t="shared" si="2"/>
        <v>0</v>
      </c>
      <c r="E91" s="399">
        <f t="shared" si="20"/>
        <v>0</v>
      </c>
      <c r="F91" s="399">
        <f t="shared" si="21"/>
        <v>0</v>
      </c>
      <c r="G91" s="399"/>
      <c r="H91" s="399"/>
      <c r="I91" s="399">
        <f t="shared" si="3"/>
        <v>0</v>
      </c>
      <c r="J91" s="399"/>
      <c r="K91" s="399" t="str">
        <f t="shared" si="4"/>
        <v/>
      </c>
      <c r="L91" s="399">
        <f t="shared" si="22"/>
        <v>0</v>
      </c>
      <c r="M91" s="399">
        <f t="shared" si="23"/>
        <v>0</v>
      </c>
      <c r="N91" s="399"/>
      <c r="O91" s="399"/>
      <c r="P91" s="399">
        <f t="shared" si="5"/>
        <v>0</v>
      </c>
      <c r="Q91" s="399" t="str">
        <f t="shared" si="6"/>
        <v/>
      </c>
      <c r="R91" s="399">
        <f t="shared" si="24"/>
        <v>0</v>
      </c>
      <c r="S91" s="399">
        <f t="shared" si="25"/>
        <v>0</v>
      </c>
      <c r="T91" s="406"/>
      <c r="U91" s="406"/>
      <c r="V91" s="399">
        <f t="shared" si="7"/>
        <v>0</v>
      </c>
      <c r="W91" s="399" t="str">
        <f t="shared" si="8"/>
        <v/>
      </c>
      <c r="X91" s="399">
        <f t="shared" si="26"/>
        <v>0</v>
      </c>
      <c r="Y91" s="399">
        <f t="shared" si="27"/>
        <v>0</v>
      </c>
      <c r="Z91" s="406"/>
      <c r="AA91" s="406"/>
      <c r="AB91" s="399">
        <f t="shared" si="9"/>
        <v>0</v>
      </c>
      <c r="AC91" s="399"/>
      <c r="AD91" s="399" t="str">
        <f t="shared" si="10"/>
        <v/>
      </c>
      <c r="AE91" s="399">
        <f t="shared" si="11"/>
        <v>0</v>
      </c>
      <c r="AF91" s="399">
        <f t="shared" si="12"/>
        <v>0</v>
      </c>
      <c r="AG91" s="448"/>
      <c r="AH91" s="448"/>
      <c r="AI91" s="444">
        <f t="shared" si="13"/>
        <v>0</v>
      </c>
      <c r="AJ91" s="448"/>
      <c r="AK91" s="448">
        <v>45</v>
      </c>
      <c r="AL91" s="456" t="str">
        <f t="shared" si="14"/>
        <v/>
      </c>
      <c r="AM91" s="444">
        <f t="shared" si="28"/>
        <v>0</v>
      </c>
      <c r="AN91" s="444">
        <f t="shared" si="29"/>
        <v>0</v>
      </c>
      <c r="AO91" s="444"/>
      <c r="AP91" s="444"/>
      <c r="AQ91" s="444" t="str">
        <f t="shared" si="15"/>
        <v/>
      </c>
      <c r="AR91" s="444">
        <f t="shared" si="30"/>
        <v>0</v>
      </c>
      <c r="AS91" s="444">
        <f t="shared" si="31"/>
        <v>0</v>
      </c>
      <c r="AT91" s="444"/>
      <c r="AU91" s="444"/>
      <c r="AV91" s="444" t="str">
        <f t="shared" si="16"/>
        <v/>
      </c>
      <c r="AW91" s="444">
        <f t="shared" si="32"/>
        <v>0</v>
      </c>
      <c r="AX91" s="444">
        <f t="shared" si="33"/>
        <v>0</v>
      </c>
      <c r="AY91" s="448"/>
      <c r="AZ91" s="448"/>
      <c r="BB91" s="448">
        <v>45</v>
      </c>
      <c r="BC91" s="456" t="str">
        <f t="shared" si="17"/>
        <v/>
      </c>
      <c r="BD91" s="444">
        <f t="shared" si="34"/>
        <v>0</v>
      </c>
      <c r="BE91" s="444">
        <f t="shared" si="35"/>
        <v>0</v>
      </c>
      <c r="BF91" s="444"/>
      <c r="BG91" s="444"/>
      <c r="BH91" s="444" t="str">
        <f t="shared" si="18"/>
        <v/>
      </c>
      <c r="BI91" s="444">
        <f t="shared" si="36"/>
        <v>0</v>
      </c>
      <c r="BJ91" s="444">
        <f t="shared" si="37"/>
        <v>0</v>
      </c>
      <c r="BK91" s="444"/>
      <c r="BL91" s="444"/>
      <c r="BM91" s="444" t="str">
        <f t="shared" si="19"/>
        <v/>
      </c>
      <c r="BN91" s="444">
        <f t="shared" si="38"/>
        <v>0</v>
      </c>
      <c r="BO91" s="444">
        <f t="shared" si="39"/>
        <v>0</v>
      </c>
      <c r="BP91" s="448"/>
      <c r="BQ91" s="448"/>
    </row>
    <row r="92" spans="1:69">
      <c r="A92" s="406"/>
      <c r="C92" s="406">
        <v>46</v>
      </c>
      <c r="D92" s="428">
        <f t="shared" si="2"/>
        <v>0</v>
      </c>
      <c r="E92" s="399">
        <f t="shared" si="20"/>
        <v>0</v>
      </c>
      <c r="F92" s="399">
        <f t="shared" si="21"/>
        <v>0</v>
      </c>
      <c r="G92" s="399"/>
      <c r="H92" s="399"/>
      <c r="I92" s="399">
        <f t="shared" si="3"/>
        <v>0</v>
      </c>
      <c r="J92" s="399"/>
      <c r="K92" s="399" t="str">
        <f t="shared" si="4"/>
        <v/>
      </c>
      <c r="L92" s="399">
        <f t="shared" si="22"/>
        <v>0</v>
      </c>
      <c r="M92" s="399">
        <f t="shared" si="23"/>
        <v>0</v>
      </c>
      <c r="N92" s="399"/>
      <c r="O92" s="399"/>
      <c r="P92" s="399">
        <f t="shared" si="5"/>
        <v>0</v>
      </c>
      <c r="Q92" s="399" t="str">
        <f t="shared" si="6"/>
        <v/>
      </c>
      <c r="R92" s="399">
        <f t="shared" si="24"/>
        <v>0</v>
      </c>
      <c r="S92" s="399">
        <f t="shared" si="25"/>
        <v>0</v>
      </c>
      <c r="T92" s="406"/>
      <c r="U92" s="406"/>
      <c r="V92" s="399">
        <f t="shared" si="7"/>
        <v>0</v>
      </c>
      <c r="W92" s="399" t="str">
        <f t="shared" si="8"/>
        <v/>
      </c>
      <c r="X92" s="399">
        <f t="shared" si="26"/>
        <v>0</v>
      </c>
      <c r="Y92" s="399">
        <f t="shared" si="27"/>
        <v>0</v>
      </c>
      <c r="Z92" s="406"/>
      <c r="AA92" s="406"/>
      <c r="AB92" s="399">
        <f t="shared" si="9"/>
        <v>0</v>
      </c>
      <c r="AC92" s="399"/>
      <c r="AD92" s="399" t="str">
        <f t="shared" si="10"/>
        <v/>
      </c>
      <c r="AE92" s="399">
        <f t="shared" si="11"/>
        <v>0</v>
      </c>
      <c r="AF92" s="399">
        <f t="shared" si="12"/>
        <v>0</v>
      </c>
      <c r="AG92" s="448"/>
      <c r="AH92" s="448"/>
      <c r="AI92" s="444">
        <f t="shared" si="13"/>
        <v>0</v>
      </c>
      <c r="AJ92" s="448"/>
      <c r="AK92" s="448">
        <v>46</v>
      </c>
      <c r="AL92" s="456" t="str">
        <f t="shared" si="14"/>
        <v/>
      </c>
      <c r="AM92" s="444">
        <f t="shared" si="28"/>
        <v>0</v>
      </c>
      <c r="AN92" s="444">
        <f t="shared" si="29"/>
        <v>0</v>
      </c>
      <c r="AO92" s="444"/>
      <c r="AP92" s="444"/>
      <c r="AQ92" s="444" t="str">
        <f t="shared" si="15"/>
        <v/>
      </c>
      <c r="AR92" s="444">
        <f t="shared" si="30"/>
        <v>0</v>
      </c>
      <c r="AS92" s="444">
        <f t="shared" si="31"/>
        <v>0</v>
      </c>
      <c r="AT92" s="444"/>
      <c r="AU92" s="444"/>
      <c r="AV92" s="444" t="str">
        <f t="shared" si="16"/>
        <v/>
      </c>
      <c r="AW92" s="444">
        <f t="shared" si="32"/>
        <v>0</v>
      </c>
      <c r="AX92" s="444">
        <f t="shared" si="33"/>
        <v>0</v>
      </c>
      <c r="AY92" s="448"/>
      <c r="AZ92" s="448"/>
      <c r="BB92" s="448">
        <v>46</v>
      </c>
      <c r="BC92" s="456" t="str">
        <f t="shared" si="17"/>
        <v/>
      </c>
      <c r="BD92" s="444">
        <f t="shared" si="34"/>
        <v>0</v>
      </c>
      <c r="BE92" s="444">
        <f t="shared" si="35"/>
        <v>0</v>
      </c>
      <c r="BF92" s="444"/>
      <c r="BG92" s="444"/>
      <c r="BH92" s="444" t="str">
        <f t="shared" si="18"/>
        <v/>
      </c>
      <c r="BI92" s="444">
        <f t="shared" si="36"/>
        <v>0</v>
      </c>
      <c r="BJ92" s="444">
        <f t="shared" si="37"/>
        <v>0</v>
      </c>
      <c r="BK92" s="444"/>
      <c r="BL92" s="444"/>
      <c r="BM92" s="444" t="str">
        <f t="shared" si="19"/>
        <v/>
      </c>
      <c r="BN92" s="444">
        <f t="shared" si="38"/>
        <v>0</v>
      </c>
      <c r="BO92" s="444">
        <f t="shared" si="39"/>
        <v>0</v>
      </c>
      <c r="BP92" s="448"/>
      <c r="BQ92" s="448"/>
    </row>
    <row r="93" spans="1:69">
      <c r="A93" s="406"/>
      <c r="C93" s="406">
        <v>47</v>
      </c>
      <c r="D93" s="428">
        <f t="shared" si="2"/>
        <v>0</v>
      </c>
      <c r="E93" s="399">
        <f t="shared" si="20"/>
        <v>0</v>
      </c>
      <c r="F93" s="399">
        <f t="shared" si="21"/>
        <v>0</v>
      </c>
      <c r="G93" s="399"/>
      <c r="H93" s="399"/>
      <c r="I93" s="399">
        <f t="shared" si="3"/>
        <v>0</v>
      </c>
      <c r="J93" s="399"/>
      <c r="K93" s="399" t="str">
        <f t="shared" si="4"/>
        <v/>
      </c>
      <c r="L93" s="399">
        <f t="shared" si="22"/>
        <v>0</v>
      </c>
      <c r="M93" s="399">
        <f t="shared" si="23"/>
        <v>0</v>
      </c>
      <c r="N93" s="399"/>
      <c r="O93" s="399"/>
      <c r="P93" s="399">
        <f t="shared" si="5"/>
        <v>0</v>
      </c>
      <c r="Q93" s="399" t="str">
        <f t="shared" si="6"/>
        <v/>
      </c>
      <c r="R93" s="399">
        <f t="shared" si="24"/>
        <v>0</v>
      </c>
      <c r="S93" s="399">
        <f t="shared" si="25"/>
        <v>0</v>
      </c>
      <c r="T93" s="406"/>
      <c r="U93" s="406"/>
      <c r="V93" s="399">
        <f t="shared" si="7"/>
        <v>0</v>
      </c>
      <c r="W93" s="399" t="str">
        <f t="shared" si="8"/>
        <v/>
      </c>
      <c r="X93" s="399">
        <f t="shared" si="26"/>
        <v>0</v>
      </c>
      <c r="Y93" s="399">
        <f t="shared" si="27"/>
        <v>0</v>
      </c>
      <c r="Z93" s="406"/>
      <c r="AA93" s="406"/>
      <c r="AB93" s="399">
        <f t="shared" si="9"/>
        <v>0</v>
      </c>
      <c r="AC93" s="399"/>
      <c r="AD93" s="399" t="str">
        <f t="shared" si="10"/>
        <v/>
      </c>
      <c r="AE93" s="399">
        <f t="shared" si="11"/>
        <v>0</v>
      </c>
      <c r="AF93" s="399">
        <f t="shared" si="12"/>
        <v>0</v>
      </c>
      <c r="AG93" s="448"/>
      <c r="AH93" s="448"/>
      <c r="AI93" s="444">
        <f t="shared" si="13"/>
        <v>0</v>
      </c>
      <c r="AJ93" s="448"/>
      <c r="AK93" s="448">
        <v>47</v>
      </c>
      <c r="AL93" s="456" t="str">
        <f t="shared" si="14"/>
        <v/>
      </c>
      <c r="AM93" s="444">
        <f t="shared" si="28"/>
        <v>0</v>
      </c>
      <c r="AN93" s="444">
        <f t="shared" si="29"/>
        <v>0</v>
      </c>
      <c r="AO93" s="444"/>
      <c r="AP93" s="444"/>
      <c r="AQ93" s="444" t="str">
        <f t="shared" si="15"/>
        <v/>
      </c>
      <c r="AR93" s="444">
        <f t="shared" si="30"/>
        <v>0</v>
      </c>
      <c r="AS93" s="444">
        <f t="shared" si="31"/>
        <v>0</v>
      </c>
      <c r="AT93" s="444"/>
      <c r="AU93" s="444"/>
      <c r="AV93" s="444" t="str">
        <f t="shared" si="16"/>
        <v/>
      </c>
      <c r="AW93" s="444">
        <f t="shared" si="32"/>
        <v>0</v>
      </c>
      <c r="AX93" s="444">
        <f t="shared" si="33"/>
        <v>0</v>
      </c>
      <c r="AY93" s="448"/>
      <c r="AZ93" s="448"/>
      <c r="BB93" s="448">
        <v>47</v>
      </c>
      <c r="BC93" s="456" t="str">
        <f t="shared" si="17"/>
        <v/>
      </c>
      <c r="BD93" s="444">
        <f t="shared" si="34"/>
        <v>0</v>
      </c>
      <c r="BE93" s="444">
        <f t="shared" si="35"/>
        <v>0</v>
      </c>
      <c r="BF93" s="444"/>
      <c r="BG93" s="444"/>
      <c r="BH93" s="444" t="str">
        <f t="shared" si="18"/>
        <v/>
      </c>
      <c r="BI93" s="444">
        <f t="shared" si="36"/>
        <v>0</v>
      </c>
      <c r="BJ93" s="444">
        <f t="shared" si="37"/>
        <v>0</v>
      </c>
      <c r="BK93" s="444"/>
      <c r="BL93" s="444"/>
      <c r="BM93" s="444" t="str">
        <f t="shared" si="19"/>
        <v/>
      </c>
      <c r="BN93" s="444">
        <f t="shared" si="38"/>
        <v>0</v>
      </c>
      <c r="BO93" s="444">
        <f t="shared" si="39"/>
        <v>0</v>
      </c>
      <c r="BP93" s="448"/>
      <c r="BQ93" s="448"/>
    </row>
    <row r="94" spans="1:69">
      <c r="A94" s="406"/>
      <c r="C94" s="406">
        <v>48</v>
      </c>
      <c r="D94" s="428">
        <f t="shared" si="2"/>
        <v>0</v>
      </c>
      <c r="E94" s="399">
        <f t="shared" si="20"/>
        <v>0</v>
      </c>
      <c r="F94" s="399">
        <f t="shared" si="21"/>
        <v>0</v>
      </c>
      <c r="G94" s="399">
        <f>SUM(E83:E94)</f>
        <v>0</v>
      </c>
      <c r="H94" s="399">
        <f>SUM(F83:F94)</f>
        <v>0</v>
      </c>
      <c r="I94" s="399">
        <f t="shared" si="3"/>
        <v>0</v>
      </c>
      <c r="J94" s="399"/>
      <c r="K94" s="399" t="str">
        <f t="shared" si="4"/>
        <v/>
      </c>
      <c r="L94" s="399">
        <f t="shared" si="22"/>
        <v>0</v>
      </c>
      <c r="M94" s="399">
        <f t="shared" si="23"/>
        <v>0</v>
      </c>
      <c r="N94" s="399">
        <f>SUM(L83:L94)</f>
        <v>0</v>
      </c>
      <c r="O94" s="399">
        <f>SUM(M83:M94)</f>
        <v>0</v>
      </c>
      <c r="P94" s="399">
        <f t="shared" si="5"/>
        <v>0</v>
      </c>
      <c r="Q94" s="399" t="str">
        <f t="shared" si="6"/>
        <v/>
      </c>
      <c r="R94" s="399">
        <f t="shared" si="24"/>
        <v>0</v>
      </c>
      <c r="S94" s="399">
        <f t="shared" si="25"/>
        <v>0</v>
      </c>
      <c r="T94" s="428">
        <f>SUM(R83:R94)</f>
        <v>0</v>
      </c>
      <c r="U94" s="428">
        <f>SUM(S83:S94)</f>
        <v>0</v>
      </c>
      <c r="V94" s="399">
        <f t="shared" si="7"/>
        <v>0</v>
      </c>
      <c r="W94" s="399" t="str">
        <f t="shared" si="8"/>
        <v/>
      </c>
      <c r="X94" s="399">
        <f t="shared" si="26"/>
        <v>0</v>
      </c>
      <c r="Y94" s="399">
        <f t="shared" si="27"/>
        <v>0</v>
      </c>
      <c r="Z94" s="428">
        <f>SUM(X83:X94)</f>
        <v>0</v>
      </c>
      <c r="AA94" s="428">
        <f>SUM(Y83:Y94)</f>
        <v>0</v>
      </c>
      <c r="AB94" s="399">
        <f t="shared" si="9"/>
        <v>0</v>
      </c>
      <c r="AC94" s="399"/>
      <c r="AD94" s="399" t="str">
        <f t="shared" si="10"/>
        <v/>
      </c>
      <c r="AE94" s="399">
        <f t="shared" si="11"/>
        <v>0</v>
      </c>
      <c r="AF94" s="399">
        <f t="shared" si="12"/>
        <v>0</v>
      </c>
      <c r="AG94" s="456">
        <f>SUM(AE83:AE94)</f>
        <v>0</v>
      </c>
      <c r="AH94" s="456">
        <f>SUM(AF83:AF94)</f>
        <v>0</v>
      </c>
      <c r="AI94" s="444">
        <f t="shared" si="13"/>
        <v>0</v>
      </c>
      <c r="AJ94" s="448"/>
      <c r="AK94" s="448">
        <v>48</v>
      </c>
      <c r="AL94" s="456" t="str">
        <f t="shared" si="14"/>
        <v/>
      </c>
      <c r="AM94" s="444">
        <f t="shared" si="28"/>
        <v>0</v>
      </c>
      <c r="AN94" s="444">
        <f t="shared" si="29"/>
        <v>0</v>
      </c>
      <c r="AO94" s="444">
        <f>SUM(AM83:AM94)</f>
        <v>0</v>
      </c>
      <c r="AP94" s="444">
        <f>SUM(AN83:AN94)</f>
        <v>0</v>
      </c>
      <c r="AQ94" s="444" t="str">
        <f t="shared" si="15"/>
        <v/>
      </c>
      <c r="AR94" s="444">
        <f t="shared" si="30"/>
        <v>0</v>
      </c>
      <c r="AS94" s="444">
        <f t="shared" si="31"/>
        <v>0</v>
      </c>
      <c r="AT94" s="444">
        <f>SUM(AR83:AR94)</f>
        <v>0</v>
      </c>
      <c r="AU94" s="444">
        <f>SUM(AS83:AS94)</f>
        <v>0</v>
      </c>
      <c r="AV94" s="444" t="str">
        <f t="shared" si="16"/>
        <v/>
      </c>
      <c r="AW94" s="444">
        <f t="shared" si="32"/>
        <v>0</v>
      </c>
      <c r="AX94" s="444">
        <f t="shared" si="33"/>
        <v>0</v>
      </c>
      <c r="AY94" s="456">
        <f>SUM(AW83:AW94)</f>
        <v>0</v>
      </c>
      <c r="AZ94" s="456">
        <f>SUM(AX83:AX94)</f>
        <v>0</v>
      </c>
      <c r="BB94" s="448">
        <v>48</v>
      </c>
      <c r="BC94" s="456" t="str">
        <f t="shared" si="17"/>
        <v/>
      </c>
      <c r="BD94" s="444">
        <f t="shared" si="34"/>
        <v>0</v>
      </c>
      <c r="BE94" s="444">
        <f t="shared" si="35"/>
        <v>0</v>
      </c>
      <c r="BF94" s="444">
        <f>SUM(BD83:BD94)</f>
        <v>0</v>
      </c>
      <c r="BG94" s="444">
        <f>SUM(BE83:BE94)</f>
        <v>0</v>
      </c>
      <c r="BH94" s="444" t="str">
        <f t="shared" si="18"/>
        <v/>
      </c>
      <c r="BI94" s="444">
        <f t="shared" si="36"/>
        <v>0</v>
      </c>
      <c r="BJ94" s="444">
        <f t="shared" si="37"/>
        <v>0</v>
      </c>
      <c r="BK94" s="444">
        <f>SUM(BI83:BI94)</f>
        <v>0</v>
      </c>
      <c r="BL94" s="444">
        <f>SUM(BJ83:BJ94)</f>
        <v>0</v>
      </c>
      <c r="BM94" s="444" t="str">
        <f t="shared" si="19"/>
        <v/>
      </c>
      <c r="BN94" s="444">
        <f t="shared" si="38"/>
        <v>0</v>
      </c>
      <c r="BO94" s="444">
        <f t="shared" si="39"/>
        <v>0</v>
      </c>
      <c r="BP94" s="456">
        <f>SUM(BN83:BN94)</f>
        <v>0</v>
      </c>
      <c r="BQ94" s="456">
        <f>SUM(BO83:BO94)</f>
        <v>0</v>
      </c>
    </row>
    <row r="95" spans="1:69">
      <c r="A95" s="406"/>
      <c r="C95" s="406">
        <v>49</v>
      </c>
      <c r="D95" s="428">
        <f t="shared" si="2"/>
        <v>0</v>
      </c>
      <c r="E95" s="399">
        <f t="shared" si="20"/>
        <v>0</v>
      </c>
      <c r="F95" s="399">
        <f t="shared" si="21"/>
        <v>0</v>
      </c>
      <c r="G95" s="399"/>
      <c r="H95" s="399"/>
      <c r="I95" s="399">
        <f t="shared" si="3"/>
        <v>0</v>
      </c>
      <c r="J95" s="399"/>
      <c r="K95" s="399" t="str">
        <f t="shared" si="4"/>
        <v/>
      </c>
      <c r="L95" s="399">
        <f t="shared" si="22"/>
        <v>0</v>
      </c>
      <c r="M95" s="399">
        <f t="shared" si="23"/>
        <v>0</v>
      </c>
      <c r="N95" s="399"/>
      <c r="O95" s="399"/>
      <c r="P95" s="399">
        <f t="shared" si="5"/>
        <v>0</v>
      </c>
      <c r="Q95" s="399" t="str">
        <f t="shared" si="6"/>
        <v/>
      </c>
      <c r="R95" s="399">
        <f t="shared" si="24"/>
        <v>0</v>
      </c>
      <c r="S95" s="399">
        <f t="shared" si="25"/>
        <v>0</v>
      </c>
      <c r="T95" s="406"/>
      <c r="U95" s="406"/>
      <c r="V95" s="399">
        <f t="shared" si="7"/>
        <v>0</v>
      </c>
      <c r="W95" s="399" t="str">
        <f t="shared" si="8"/>
        <v/>
      </c>
      <c r="X95" s="399">
        <f t="shared" si="26"/>
        <v>0</v>
      </c>
      <c r="Y95" s="399">
        <f t="shared" si="27"/>
        <v>0</v>
      </c>
      <c r="Z95" s="406"/>
      <c r="AA95" s="406"/>
      <c r="AB95" s="399">
        <f t="shared" si="9"/>
        <v>0</v>
      </c>
      <c r="AC95" s="399"/>
      <c r="AD95" s="399" t="str">
        <f t="shared" si="10"/>
        <v/>
      </c>
      <c r="AE95" s="399">
        <f t="shared" si="11"/>
        <v>0</v>
      </c>
      <c r="AF95" s="399">
        <f t="shared" si="12"/>
        <v>0</v>
      </c>
      <c r="AG95" s="448"/>
      <c r="AH95" s="448"/>
      <c r="AI95" s="444">
        <f t="shared" si="13"/>
        <v>0</v>
      </c>
      <c r="AJ95" s="448"/>
      <c r="AK95" s="448">
        <v>49</v>
      </c>
      <c r="AL95" s="456" t="str">
        <f t="shared" si="14"/>
        <v/>
      </c>
      <c r="AM95" s="444">
        <f t="shared" si="28"/>
        <v>0</v>
      </c>
      <c r="AN95" s="444">
        <f t="shared" si="29"/>
        <v>0</v>
      </c>
      <c r="AO95" s="444"/>
      <c r="AP95" s="444"/>
      <c r="AQ95" s="444" t="str">
        <f t="shared" si="15"/>
        <v/>
      </c>
      <c r="AR95" s="444">
        <f t="shared" si="30"/>
        <v>0</v>
      </c>
      <c r="AS95" s="444">
        <f t="shared" si="31"/>
        <v>0</v>
      </c>
      <c r="AT95" s="444"/>
      <c r="AU95" s="444"/>
      <c r="AV95" s="444" t="str">
        <f t="shared" si="16"/>
        <v/>
      </c>
      <c r="AW95" s="444">
        <f t="shared" si="32"/>
        <v>0</v>
      </c>
      <c r="AX95" s="444">
        <f t="shared" si="33"/>
        <v>0</v>
      </c>
      <c r="AY95" s="448"/>
      <c r="AZ95" s="448"/>
      <c r="BB95" s="448">
        <v>49</v>
      </c>
      <c r="BC95" s="456" t="str">
        <f t="shared" si="17"/>
        <v/>
      </c>
      <c r="BD95" s="444">
        <f t="shared" si="34"/>
        <v>0</v>
      </c>
      <c r="BE95" s="444">
        <f t="shared" si="35"/>
        <v>0</v>
      </c>
      <c r="BF95" s="444"/>
      <c r="BG95" s="444"/>
      <c r="BH95" s="444" t="str">
        <f t="shared" si="18"/>
        <v/>
      </c>
      <c r="BI95" s="444">
        <f t="shared" si="36"/>
        <v>0</v>
      </c>
      <c r="BJ95" s="444">
        <f t="shared" si="37"/>
        <v>0</v>
      </c>
      <c r="BK95" s="444"/>
      <c r="BL95" s="444"/>
      <c r="BM95" s="444" t="str">
        <f t="shared" si="19"/>
        <v/>
      </c>
      <c r="BN95" s="444">
        <f t="shared" si="38"/>
        <v>0</v>
      </c>
      <c r="BO95" s="444">
        <f t="shared" si="39"/>
        <v>0</v>
      </c>
      <c r="BP95" s="448"/>
      <c r="BQ95" s="448"/>
    </row>
    <row r="96" spans="1:69">
      <c r="A96" s="406"/>
      <c r="C96" s="406">
        <v>50</v>
      </c>
      <c r="D96" s="428">
        <f t="shared" si="2"/>
        <v>0</v>
      </c>
      <c r="E96" s="399">
        <f t="shared" si="20"/>
        <v>0</v>
      </c>
      <c r="F96" s="399">
        <f t="shared" si="21"/>
        <v>0</v>
      </c>
      <c r="G96" s="399"/>
      <c r="H96" s="399"/>
      <c r="I96" s="399">
        <f t="shared" si="3"/>
        <v>0</v>
      </c>
      <c r="J96" s="399"/>
      <c r="K96" s="399" t="str">
        <f t="shared" si="4"/>
        <v/>
      </c>
      <c r="L96" s="399">
        <f t="shared" si="22"/>
        <v>0</v>
      </c>
      <c r="M96" s="399">
        <f t="shared" si="23"/>
        <v>0</v>
      </c>
      <c r="N96" s="399"/>
      <c r="O96" s="399"/>
      <c r="P96" s="399">
        <f t="shared" si="5"/>
        <v>0</v>
      </c>
      <c r="Q96" s="399" t="str">
        <f t="shared" si="6"/>
        <v/>
      </c>
      <c r="R96" s="399">
        <f t="shared" si="24"/>
        <v>0</v>
      </c>
      <c r="S96" s="399">
        <f t="shared" si="25"/>
        <v>0</v>
      </c>
      <c r="T96" s="406"/>
      <c r="U96" s="406"/>
      <c r="V96" s="399">
        <f t="shared" si="7"/>
        <v>0</v>
      </c>
      <c r="W96" s="399" t="str">
        <f t="shared" si="8"/>
        <v/>
      </c>
      <c r="X96" s="399">
        <f t="shared" si="26"/>
        <v>0</v>
      </c>
      <c r="Y96" s="399">
        <f t="shared" si="27"/>
        <v>0</v>
      </c>
      <c r="Z96" s="406"/>
      <c r="AA96" s="406"/>
      <c r="AB96" s="399">
        <f t="shared" si="9"/>
        <v>0</v>
      </c>
      <c r="AC96" s="399"/>
      <c r="AD96" s="399" t="str">
        <f t="shared" si="10"/>
        <v/>
      </c>
      <c r="AE96" s="399">
        <f t="shared" si="11"/>
        <v>0</v>
      </c>
      <c r="AF96" s="399">
        <f t="shared" si="12"/>
        <v>0</v>
      </c>
      <c r="AG96" s="448"/>
      <c r="AH96" s="448"/>
      <c r="AI96" s="444">
        <f t="shared" si="13"/>
        <v>0</v>
      </c>
      <c r="AJ96" s="448"/>
      <c r="AK96" s="448">
        <v>50</v>
      </c>
      <c r="AL96" s="456" t="str">
        <f t="shared" si="14"/>
        <v/>
      </c>
      <c r="AM96" s="444">
        <f t="shared" si="28"/>
        <v>0</v>
      </c>
      <c r="AN96" s="444">
        <f t="shared" si="29"/>
        <v>0</v>
      </c>
      <c r="AO96" s="444"/>
      <c r="AP96" s="444"/>
      <c r="AQ96" s="444" t="str">
        <f t="shared" si="15"/>
        <v/>
      </c>
      <c r="AR96" s="444">
        <f t="shared" si="30"/>
        <v>0</v>
      </c>
      <c r="AS96" s="444">
        <f t="shared" si="31"/>
        <v>0</v>
      </c>
      <c r="AT96" s="444"/>
      <c r="AU96" s="444"/>
      <c r="AV96" s="444" t="str">
        <f t="shared" si="16"/>
        <v/>
      </c>
      <c r="AW96" s="444">
        <f t="shared" si="32"/>
        <v>0</v>
      </c>
      <c r="AX96" s="444">
        <f t="shared" si="33"/>
        <v>0</v>
      </c>
      <c r="AY96" s="448"/>
      <c r="AZ96" s="448"/>
      <c r="BB96" s="448">
        <v>50</v>
      </c>
      <c r="BC96" s="456" t="str">
        <f t="shared" si="17"/>
        <v/>
      </c>
      <c r="BD96" s="444">
        <f t="shared" si="34"/>
        <v>0</v>
      </c>
      <c r="BE96" s="444">
        <f t="shared" si="35"/>
        <v>0</v>
      </c>
      <c r="BF96" s="444"/>
      <c r="BG96" s="444"/>
      <c r="BH96" s="444" t="str">
        <f t="shared" si="18"/>
        <v/>
      </c>
      <c r="BI96" s="444">
        <f t="shared" si="36"/>
        <v>0</v>
      </c>
      <c r="BJ96" s="444">
        <f t="shared" si="37"/>
        <v>0</v>
      </c>
      <c r="BK96" s="444"/>
      <c r="BL96" s="444"/>
      <c r="BM96" s="444" t="str">
        <f t="shared" si="19"/>
        <v/>
      </c>
      <c r="BN96" s="444">
        <f t="shared" si="38"/>
        <v>0</v>
      </c>
      <c r="BO96" s="444">
        <f t="shared" si="39"/>
        <v>0</v>
      </c>
      <c r="BP96" s="448"/>
      <c r="BQ96" s="448"/>
    </row>
    <row r="97" spans="1:69">
      <c r="A97" s="406"/>
      <c r="C97" s="406">
        <v>51</v>
      </c>
      <c r="D97" s="428">
        <f t="shared" si="2"/>
        <v>0</v>
      </c>
      <c r="E97" s="399">
        <f t="shared" si="20"/>
        <v>0</v>
      </c>
      <c r="F97" s="399">
        <f t="shared" si="21"/>
        <v>0</v>
      </c>
      <c r="G97" s="399"/>
      <c r="H97" s="399"/>
      <c r="I97" s="399">
        <f t="shared" si="3"/>
        <v>0</v>
      </c>
      <c r="J97" s="399"/>
      <c r="K97" s="399" t="str">
        <f t="shared" si="4"/>
        <v/>
      </c>
      <c r="L97" s="399">
        <f t="shared" si="22"/>
        <v>0</v>
      </c>
      <c r="M97" s="399">
        <f t="shared" si="23"/>
        <v>0</v>
      </c>
      <c r="N97" s="399"/>
      <c r="O97" s="399"/>
      <c r="P97" s="399">
        <f t="shared" si="5"/>
        <v>0</v>
      </c>
      <c r="Q97" s="399" t="str">
        <f t="shared" si="6"/>
        <v/>
      </c>
      <c r="R97" s="399">
        <f t="shared" si="24"/>
        <v>0</v>
      </c>
      <c r="S97" s="399">
        <f t="shared" si="25"/>
        <v>0</v>
      </c>
      <c r="T97" s="406"/>
      <c r="U97" s="406"/>
      <c r="V97" s="399">
        <f t="shared" si="7"/>
        <v>0</v>
      </c>
      <c r="W97" s="399" t="str">
        <f t="shared" si="8"/>
        <v/>
      </c>
      <c r="X97" s="399">
        <f t="shared" si="26"/>
        <v>0</v>
      </c>
      <c r="Y97" s="399">
        <f t="shared" si="27"/>
        <v>0</v>
      </c>
      <c r="Z97" s="406"/>
      <c r="AA97" s="406"/>
      <c r="AB97" s="399">
        <f t="shared" si="9"/>
        <v>0</v>
      </c>
      <c r="AC97" s="399"/>
      <c r="AD97" s="399" t="str">
        <f t="shared" si="10"/>
        <v/>
      </c>
      <c r="AE97" s="399">
        <f t="shared" si="11"/>
        <v>0</v>
      </c>
      <c r="AF97" s="399">
        <f t="shared" si="12"/>
        <v>0</v>
      </c>
      <c r="AG97" s="448"/>
      <c r="AH97" s="448"/>
      <c r="AI97" s="444">
        <f t="shared" si="13"/>
        <v>0</v>
      </c>
      <c r="AJ97" s="448"/>
      <c r="AK97" s="448">
        <v>51</v>
      </c>
      <c r="AL97" s="456" t="str">
        <f t="shared" si="14"/>
        <v/>
      </c>
      <c r="AM97" s="444">
        <f t="shared" si="28"/>
        <v>0</v>
      </c>
      <c r="AN97" s="444">
        <f t="shared" si="29"/>
        <v>0</v>
      </c>
      <c r="AO97" s="444"/>
      <c r="AP97" s="444"/>
      <c r="AQ97" s="444" t="str">
        <f t="shared" si="15"/>
        <v/>
      </c>
      <c r="AR97" s="444">
        <f t="shared" si="30"/>
        <v>0</v>
      </c>
      <c r="AS97" s="444">
        <f t="shared" si="31"/>
        <v>0</v>
      </c>
      <c r="AT97" s="444"/>
      <c r="AU97" s="444"/>
      <c r="AV97" s="444" t="str">
        <f t="shared" si="16"/>
        <v/>
      </c>
      <c r="AW97" s="444">
        <f t="shared" si="32"/>
        <v>0</v>
      </c>
      <c r="AX97" s="444">
        <f t="shared" si="33"/>
        <v>0</v>
      </c>
      <c r="AY97" s="448"/>
      <c r="AZ97" s="448"/>
      <c r="BB97" s="448">
        <v>51</v>
      </c>
      <c r="BC97" s="456" t="str">
        <f t="shared" si="17"/>
        <v/>
      </c>
      <c r="BD97" s="444">
        <f t="shared" si="34"/>
        <v>0</v>
      </c>
      <c r="BE97" s="444">
        <f t="shared" si="35"/>
        <v>0</v>
      </c>
      <c r="BF97" s="444"/>
      <c r="BG97" s="444"/>
      <c r="BH97" s="444" t="str">
        <f t="shared" si="18"/>
        <v/>
      </c>
      <c r="BI97" s="444">
        <f t="shared" si="36"/>
        <v>0</v>
      </c>
      <c r="BJ97" s="444">
        <f t="shared" si="37"/>
        <v>0</v>
      </c>
      <c r="BK97" s="444"/>
      <c r="BL97" s="444"/>
      <c r="BM97" s="444" t="str">
        <f t="shared" si="19"/>
        <v/>
      </c>
      <c r="BN97" s="444">
        <f t="shared" si="38"/>
        <v>0</v>
      </c>
      <c r="BO97" s="444">
        <f t="shared" si="39"/>
        <v>0</v>
      </c>
      <c r="BP97" s="448"/>
      <c r="BQ97" s="448"/>
    </row>
    <row r="98" spans="1:69">
      <c r="A98" s="406"/>
      <c r="C98" s="406">
        <v>52</v>
      </c>
      <c r="D98" s="428">
        <f t="shared" si="2"/>
        <v>0</v>
      </c>
      <c r="E98" s="399">
        <f t="shared" si="20"/>
        <v>0</v>
      </c>
      <c r="F98" s="399">
        <f t="shared" si="21"/>
        <v>0</v>
      </c>
      <c r="G98" s="399"/>
      <c r="H98" s="399"/>
      <c r="I98" s="399">
        <f t="shared" si="3"/>
        <v>0</v>
      </c>
      <c r="J98" s="399"/>
      <c r="K98" s="399" t="str">
        <f t="shared" si="4"/>
        <v/>
      </c>
      <c r="L98" s="399">
        <f t="shared" si="22"/>
        <v>0</v>
      </c>
      <c r="M98" s="399">
        <f t="shared" si="23"/>
        <v>0</v>
      </c>
      <c r="N98" s="399"/>
      <c r="O98" s="399"/>
      <c r="P98" s="399">
        <f t="shared" si="5"/>
        <v>0</v>
      </c>
      <c r="Q98" s="399" t="str">
        <f t="shared" si="6"/>
        <v/>
      </c>
      <c r="R98" s="399">
        <f t="shared" si="24"/>
        <v>0</v>
      </c>
      <c r="S98" s="399">
        <f t="shared" si="25"/>
        <v>0</v>
      </c>
      <c r="T98" s="406"/>
      <c r="U98" s="406"/>
      <c r="V98" s="399">
        <f t="shared" si="7"/>
        <v>0</v>
      </c>
      <c r="W98" s="399" t="str">
        <f t="shared" si="8"/>
        <v/>
      </c>
      <c r="X98" s="399">
        <f t="shared" si="26"/>
        <v>0</v>
      </c>
      <c r="Y98" s="399">
        <f t="shared" si="27"/>
        <v>0</v>
      </c>
      <c r="Z98" s="406"/>
      <c r="AA98" s="406"/>
      <c r="AB98" s="399">
        <f t="shared" si="9"/>
        <v>0</v>
      </c>
      <c r="AC98" s="399"/>
      <c r="AD98" s="399" t="str">
        <f t="shared" si="10"/>
        <v/>
      </c>
      <c r="AE98" s="399">
        <f t="shared" si="11"/>
        <v>0</v>
      </c>
      <c r="AF98" s="399">
        <f t="shared" si="12"/>
        <v>0</v>
      </c>
      <c r="AG98" s="448"/>
      <c r="AH98" s="448"/>
      <c r="AI98" s="444">
        <f t="shared" si="13"/>
        <v>0</v>
      </c>
      <c r="AJ98" s="448"/>
      <c r="AK98" s="448">
        <v>52</v>
      </c>
      <c r="AL98" s="456" t="str">
        <f t="shared" si="14"/>
        <v/>
      </c>
      <c r="AM98" s="444">
        <f t="shared" si="28"/>
        <v>0</v>
      </c>
      <c r="AN98" s="444">
        <f t="shared" si="29"/>
        <v>0</v>
      </c>
      <c r="AO98" s="444"/>
      <c r="AP98" s="444"/>
      <c r="AQ98" s="444" t="str">
        <f t="shared" si="15"/>
        <v/>
      </c>
      <c r="AR98" s="444">
        <f t="shared" si="30"/>
        <v>0</v>
      </c>
      <c r="AS98" s="444">
        <f t="shared" si="31"/>
        <v>0</v>
      </c>
      <c r="AT98" s="444"/>
      <c r="AU98" s="444"/>
      <c r="AV98" s="444" t="str">
        <f t="shared" si="16"/>
        <v/>
      </c>
      <c r="AW98" s="444">
        <f t="shared" si="32"/>
        <v>0</v>
      </c>
      <c r="AX98" s="444">
        <f t="shared" si="33"/>
        <v>0</v>
      </c>
      <c r="AY98" s="448"/>
      <c r="AZ98" s="448"/>
      <c r="BB98" s="448">
        <v>52</v>
      </c>
      <c r="BC98" s="456" t="str">
        <f t="shared" si="17"/>
        <v/>
      </c>
      <c r="BD98" s="444">
        <f t="shared" si="34"/>
        <v>0</v>
      </c>
      <c r="BE98" s="444">
        <f t="shared" si="35"/>
        <v>0</v>
      </c>
      <c r="BF98" s="444"/>
      <c r="BG98" s="444"/>
      <c r="BH98" s="444" t="str">
        <f t="shared" si="18"/>
        <v/>
      </c>
      <c r="BI98" s="444">
        <f t="shared" si="36"/>
        <v>0</v>
      </c>
      <c r="BJ98" s="444">
        <f t="shared" si="37"/>
        <v>0</v>
      </c>
      <c r="BK98" s="444"/>
      <c r="BL98" s="444"/>
      <c r="BM98" s="444" t="str">
        <f t="shared" si="19"/>
        <v/>
      </c>
      <c r="BN98" s="444">
        <f t="shared" si="38"/>
        <v>0</v>
      </c>
      <c r="BO98" s="444">
        <f t="shared" si="39"/>
        <v>0</v>
      </c>
      <c r="BP98" s="448"/>
      <c r="BQ98" s="448"/>
    </row>
    <row r="99" spans="1:69">
      <c r="A99" s="406"/>
      <c r="C99" s="406">
        <v>53</v>
      </c>
      <c r="D99" s="428">
        <f t="shared" si="2"/>
        <v>0</v>
      </c>
      <c r="E99" s="399">
        <f t="shared" si="20"/>
        <v>0</v>
      </c>
      <c r="F99" s="399">
        <f t="shared" si="21"/>
        <v>0</v>
      </c>
      <c r="G99" s="399"/>
      <c r="H99" s="399"/>
      <c r="I99" s="399">
        <f t="shared" si="3"/>
        <v>0</v>
      </c>
      <c r="J99" s="399"/>
      <c r="K99" s="399" t="str">
        <f t="shared" si="4"/>
        <v/>
      </c>
      <c r="L99" s="399">
        <f t="shared" si="22"/>
        <v>0</v>
      </c>
      <c r="M99" s="399">
        <f t="shared" si="23"/>
        <v>0</v>
      </c>
      <c r="N99" s="399"/>
      <c r="O99" s="399"/>
      <c r="P99" s="399">
        <f t="shared" si="5"/>
        <v>0</v>
      </c>
      <c r="Q99" s="399" t="str">
        <f t="shared" si="6"/>
        <v/>
      </c>
      <c r="R99" s="399">
        <f t="shared" si="24"/>
        <v>0</v>
      </c>
      <c r="S99" s="399">
        <f t="shared" si="25"/>
        <v>0</v>
      </c>
      <c r="T99" s="406"/>
      <c r="U99" s="406"/>
      <c r="V99" s="399">
        <f t="shared" si="7"/>
        <v>0</v>
      </c>
      <c r="W99" s="399" t="str">
        <f t="shared" si="8"/>
        <v/>
      </c>
      <c r="X99" s="399">
        <f t="shared" si="26"/>
        <v>0</v>
      </c>
      <c r="Y99" s="399">
        <f t="shared" si="27"/>
        <v>0</v>
      </c>
      <c r="Z99" s="406"/>
      <c r="AA99" s="406"/>
      <c r="AB99" s="399">
        <f t="shared" si="9"/>
        <v>0</v>
      </c>
      <c r="AC99" s="399"/>
      <c r="AD99" s="399" t="str">
        <f t="shared" si="10"/>
        <v/>
      </c>
      <c r="AE99" s="399">
        <f t="shared" si="11"/>
        <v>0</v>
      </c>
      <c r="AF99" s="399">
        <f t="shared" si="12"/>
        <v>0</v>
      </c>
      <c r="AG99" s="448"/>
      <c r="AH99" s="448"/>
      <c r="AI99" s="444">
        <f t="shared" si="13"/>
        <v>0</v>
      </c>
      <c r="AJ99" s="448"/>
      <c r="AK99" s="448">
        <v>53</v>
      </c>
      <c r="AL99" s="456" t="str">
        <f t="shared" si="14"/>
        <v/>
      </c>
      <c r="AM99" s="444">
        <f t="shared" si="28"/>
        <v>0</v>
      </c>
      <c r="AN99" s="444">
        <f t="shared" si="29"/>
        <v>0</v>
      </c>
      <c r="AO99" s="444"/>
      <c r="AP99" s="444"/>
      <c r="AQ99" s="444" t="str">
        <f t="shared" si="15"/>
        <v/>
      </c>
      <c r="AR99" s="444">
        <f t="shared" si="30"/>
        <v>0</v>
      </c>
      <c r="AS99" s="444">
        <f t="shared" si="31"/>
        <v>0</v>
      </c>
      <c r="AT99" s="444"/>
      <c r="AU99" s="444"/>
      <c r="AV99" s="444" t="str">
        <f t="shared" si="16"/>
        <v/>
      </c>
      <c r="AW99" s="444">
        <f t="shared" si="32"/>
        <v>0</v>
      </c>
      <c r="AX99" s="444">
        <f t="shared" si="33"/>
        <v>0</v>
      </c>
      <c r="AY99" s="448"/>
      <c r="AZ99" s="448"/>
      <c r="BB99" s="448">
        <v>53</v>
      </c>
      <c r="BC99" s="456" t="str">
        <f t="shared" si="17"/>
        <v/>
      </c>
      <c r="BD99" s="444">
        <f t="shared" si="34"/>
        <v>0</v>
      </c>
      <c r="BE99" s="444">
        <f t="shared" si="35"/>
        <v>0</v>
      </c>
      <c r="BF99" s="444"/>
      <c r="BG99" s="444"/>
      <c r="BH99" s="444" t="str">
        <f t="shared" si="18"/>
        <v/>
      </c>
      <c r="BI99" s="444">
        <f t="shared" si="36"/>
        <v>0</v>
      </c>
      <c r="BJ99" s="444">
        <f t="shared" si="37"/>
        <v>0</v>
      </c>
      <c r="BK99" s="444"/>
      <c r="BL99" s="444"/>
      <c r="BM99" s="444" t="str">
        <f t="shared" si="19"/>
        <v/>
      </c>
      <c r="BN99" s="444">
        <f t="shared" si="38"/>
        <v>0</v>
      </c>
      <c r="BO99" s="444">
        <f t="shared" si="39"/>
        <v>0</v>
      </c>
      <c r="BP99" s="448"/>
      <c r="BQ99" s="448"/>
    </row>
    <row r="100" spans="1:69">
      <c r="A100" s="406"/>
      <c r="C100" s="406">
        <v>54</v>
      </c>
      <c r="D100" s="428">
        <f t="shared" si="2"/>
        <v>0</v>
      </c>
      <c r="E100" s="399">
        <f t="shared" si="20"/>
        <v>0</v>
      </c>
      <c r="F100" s="399">
        <f t="shared" si="21"/>
        <v>0</v>
      </c>
      <c r="G100" s="399"/>
      <c r="H100" s="399"/>
      <c r="I100" s="399">
        <f t="shared" si="3"/>
        <v>0</v>
      </c>
      <c r="J100" s="399"/>
      <c r="K100" s="399" t="str">
        <f t="shared" si="4"/>
        <v/>
      </c>
      <c r="L100" s="399">
        <f t="shared" si="22"/>
        <v>0</v>
      </c>
      <c r="M100" s="399">
        <f t="shared" si="23"/>
        <v>0</v>
      </c>
      <c r="N100" s="399"/>
      <c r="O100" s="399"/>
      <c r="P100" s="399">
        <f t="shared" si="5"/>
        <v>0</v>
      </c>
      <c r="Q100" s="399" t="str">
        <f t="shared" si="6"/>
        <v/>
      </c>
      <c r="R100" s="399">
        <f t="shared" si="24"/>
        <v>0</v>
      </c>
      <c r="S100" s="399">
        <f t="shared" si="25"/>
        <v>0</v>
      </c>
      <c r="T100" s="406"/>
      <c r="U100" s="406"/>
      <c r="V100" s="399">
        <f t="shared" si="7"/>
        <v>0</v>
      </c>
      <c r="W100" s="399" t="str">
        <f t="shared" si="8"/>
        <v/>
      </c>
      <c r="X100" s="399">
        <f t="shared" si="26"/>
        <v>0</v>
      </c>
      <c r="Y100" s="399">
        <f t="shared" si="27"/>
        <v>0</v>
      </c>
      <c r="Z100" s="406"/>
      <c r="AA100" s="406"/>
      <c r="AB100" s="399">
        <f t="shared" si="9"/>
        <v>0</v>
      </c>
      <c r="AC100" s="399"/>
      <c r="AD100" s="399" t="str">
        <f t="shared" si="10"/>
        <v/>
      </c>
      <c r="AE100" s="399">
        <f t="shared" si="11"/>
        <v>0</v>
      </c>
      <c r="AF100" s="399">
        <f t="shared" si="12"/>
        <v>0</v>
      </c>
      <c r="AG100" s="448"/>
      <c r="AH100" s="448"/>
      <c r="AI100" s="444">
        <f t="shared" si="13"/>
        <v>0</v>
      </c>
      <c r="AJ100" s="448"/>
      <c r="AK100" s="448">
        <v>54</v>
      </c>
      <c r="AL100" s="456" t="str">
        <f t="shared" si="14"/>
        <v/>
      </c>
      <c r="AM100" s="444">
        <f t="shared" si="28"/>
        <v>0</v>
      </c>
      <c r="AN100" s="444">
        <f t="shared" si="29"/>
        <v>0</v>
      </c>
      <c r="AO100" s="444"/>
      <c r="AP100" s="444"/>
      <c r="AQ100" s="444" t="str">
        <f t="shared" si="15"/>
        <v/>
      </c>
      <c r="AR100" s="444">
        <f t="shared" si="30"/>
        <v>0</v>
      </c>
      <c r="AS100" s="444">
        <f t="shared" si="31"/>
        <v>0</v>
      </c>
      <c r="AT100" s="444"/>
      <c r="AU100" s="444"/>
      <c r="AV100" s="444" t="str">
        <f t="shared" si="16"/>
        <v/>
      </c>
      <c r="AW100" s="444">
        <f t="shared" si="32"/>
        <v>0</v>
      </c>
      <c r="AX100" s="444">
        <f t="shared" si="33"/>
        <v>0</v>
      </c>
      <c r="AY100" s="448"/>
      <c r="AZ100" s="448"/>
      <c r="BB100" s="448">
        <v>54</v>
      </c>
      <c r="BC100" s="456" t="str">
        <f t="shared" si="17"/>
        <v/>
      </c>
      <c r="BD100" s="444">
        <f t="shared" si="34"/>
        <v>0</v>
      </c>
      <c r="BE100" s="444">
        <f t="shared" si="35"/>
        <v>0</v>
      </c>
      <c r="BF100" s="444"/>
      <c r="BG100" s="444"/>
      <c r="BH100" s="444" t="str">
        <f t="shared" si="18"/>
        <v/>
      </c>
      <c r="BI100" s="444">
        <f t="shared" si="36"/>
        <v>0</v>
      </c>
      <c r="BJ100" s="444">
        <f t="shared" si="37"/>
        <v>0</v>
      </c>
      <c r="BK100" s="444"/>
      <c r="BL100" s="444"/>
      <c r="BM100" s="444" t="str">
        <f t="shared" si="19"/>
        <v/>
      </c>
      <c r="BN100" s="444">
        <f t="shared" si="38"/>
        <v>0</v>
      </c>
      <c r="BO100" s="444">
        <f t="shared" si="39"/>
        <v>0</v>
      </c>
      <c r="BP100" s="448"/>
      <c r="BQ100" s="448"/>
    </row>
    <row r="101" spans="1:69">
      <c r="A101" s="406"/>
      <c r="C101" s="406">
        <v>55</v>
      </c>
      <c r="D101" s="428">
        <f t="shared" si="2"/>
        <v>0</v>
      </c>
      <c r="E101" s="399">
        <f t="shared" si="20"/>
        <v>0</v>
      </c>
      <c r="F101" s="399">
        <f t="shared" si="21"/>
        <v>0</v>
      </c>
      <c r="G101" s="399"/>
      <c r="H101" s="399"/>
      <c r="I101" s="399">
        <f t="shared" si="3"/>
        <v>0</v>
      </c>
      <c r="J101" s="399"/>
      <c r="K101" s="399" t="str">
        <f t="shared" si="4"/>
        <v/>
      </c>
      <c r="L101" s="399">
        <f t="shared" si="22"/>
        <v>0</v>
      </c>
      <c r="M101" s="399">
        <f t="shared" si="23"/>
        <v>0</v>
      </c>
      <c r="N101" s="399"/>
      <c r="O101" s="399"/>
      <c r="P101" s="399">
        <f t="shared" si="5"/>
        <v>0</v>
      </c>
      <c r="Q101" s="399" t="str">
        <f t="shared" si="6"/>
        <v/>
      </c>
      <c r="R101" s="399">
        <f t="shared" si="24"/>
        <v>0</v>
      </c>
      <c r="S101" s="399">
        <f t="shared" si="25"/>
        <v>0</v>
      </c>
      <c r="T101" s="406"/>
      <c r="U101" s="406"/>
      <c r="V101" s="399">
        <f t="shared" si="7"/>
        <v>0</v>
      </c>
      <c r="W101" s="399" t="str">
        <f t="shared" si="8"/>
        <v/>
      </c>
      <c r="X101" s="399">
        <f t="shared" si="26"/>
        <v>0</v>
      </c>
      <c r="Y101" s="399">
        <f t="shared" si="27"/>
        <v>0</v>
      </c>
      <c r="Z101" s="406"/>
      <c r="AA101" s="406"/>
      <c r="AB101" s="399">
        <f t="shared" si="9"/>
        <v>0</v>
      </c>
      <c r="AC101" s="399"/>
      <c r="AD101" s="399" t="str">
        <f t="shared" si="10"/>
        <v/>
      </c>
      <c r="AE101" s="399">
        <f t="shared" si="11"/>
        <v>0</v>
      </c>
      <c r="AF101" s="399">
        <f t="shared" si="12"/>
        <v>0</v>
      </c>
      <c r="AG101" s="448"/>
      <c r="AH101" s="448"/>
      <c r="AI101" s="444">
        <f t="shared" si="13"/>
        <v>0</v>
      </c>
      <c r="AJ101" s="448"/>
      <c r="AK101" s="448">
        <v>55</v>
      </c>
      <c r="AL101" s="456" t="str">
        <f t="shared" si="14"/>
        <v/>
      </c>
      <c r="AM101" s="444">
        <f t="shared" si="28"/>
        <v>0</v>
      </c>
      <c r="AN101" s="444">
        <f t="shared" si="29"/>
        <v>0</v>
      </c>
      <c r="AO101" s="444"/>
      <c r="AP101" s="444"/>
      <c r="AQ101" s="444" t="str">
        <f t="shared" si="15"/>
        <v/>
      </c>
      <c r="AR101" s="444">
        <f t="shared" si="30"/>
        <v>0</v>
      </c>
      <c r="AS101" s="444">
        <f t="shared" si="31"/>
        <v>0</v>
      </c>
      <c r="AT101" s="444"/>
      <c r="AU101" s="444"/>
      <c r="AV101" s="444" t="str">
        <f t="shared" si="16"/>
        <v/>
      </c>
      <c r="AW101" s="444">
        <f t="shared" si="32"/>
        <v>0</v>
      </c>
      <c r="AX101" s="444">
        <f t="shared" si="33"/>
        <v>0</v>
      </c>
      <c r="AY101" s="448"/>
      <c r="AZ101" s="448"/>
      <c r="BB101" s="448">
        <v>55</v>
      </c>
      <c r="BC101" s="456" t="str">
        <f t="shared" si="17"/>
        <v/>
      </c>
      <c r="BD101" s="444">
        <f t="shared" si="34"/>
        <v>0</v>
      </c>
      <c r="BE101" s="444">
        <f t="shared" si="35"/>
        <v>0</v>
      </c>
      <c r="BF101" s="444"/>
      <c r="BG101" s="444"/>
      <c r="BH101" s="444" t="str">
        <f t="shared" si="18"/>
        <v/>
      </c>
      <c r="BI101" s="444">
        <f t="shared" si="36"/>
        <v>0</v>
      </c>
      <c r="BJ101" s="444">
        <f t="shared" si="37"/>
        <v>0</v>
      </c>
      <c r="BK101" s="444"/>
      <c r="BL101" s="444"/>
      <c r="BM101" s="444" t="str">
        <f t="shared" si="19"/>
        <v/>
      </c>
      <c r="BN101" s="444">
        <f t="shared" si="38"/>
        <v>0</v>
      </c>
      <c r="BO101" s="444">
        <f t="shared" si="39"/>
        <v>0</v>
      </c>
      <c r="BP101" s="448"/>
      <c r="BQ101" s="448"/>
    </row>
    <row r="102" spans="1:69">
      <c r="A102" s="406"/>
      <c r="C102" s="406">
        <v>56</v>
      </c>
      <c r="D102" s="428">
        <f t="shared" si="2"/>
        <v>0</v>
      </c>
      <c r="E102" s="399">
        <f t="shared" si="20"/>
        <v>0</v>
      </c>
      <c r="F102" s="399">
        <f t="shared" si="21"/>
        <v>0</v>
      </c>
      <c r="G102" s="399"/>
      <c r="H102" s="399"/>
      <c r="I102" s="399">
        <f t="shared" si="3"/>
        <v>0</v>
      </c>
      <c r="J102" s="399"/>
      <c r="K102" s="399" t="str">
        <f t="shared" si="4"/>
        <v/>
      </c>
      <c r="L102" s="399">
        <f t="shared" si="22"/>
        <v>0</v>
      </c>
      <c r="M102" s="399">
        <f t="shared" si="23"/>
        <v>0</v>
      </c>
      <c r="N102" s="399"/>
      <c r="O102" s="399"/>
      <c r="P102" s="399">
        <f t="shared" si="5"/>
        <v>0</v>
      </c>
      <c r="Q102" s="399" t="str">
        <f t="shared" si="6"/>
        <v/>
      </c>
      <c r="R102" s="399">
        <f t="shared" si="24"/>
        <v>0</v>
      </c>
      <c r="S102" s="399">
        <f t="shared" si="25"/>
        <v>0</v>
      </c>
      <c r="T102" s="406"/>
      <c r="U102" s="406"/>
      <c r="V102" s="399">
        <f t="shared" si="7"/>
        <v>0</v>
      </c>
      <c r="W102" s="399" t="str">
        <f t="shared" si="8"/>
        <v/>
      </c>
      <c r="X102" s="399">
        <f t="shared" si="26"/>
        <v>0</v>
      </c>
      <c r="Y102" s="399">
        <f t="shared" si="27"/>
        <v>0</v>
      </c>
      <c r="Z102" s="406"/>
      <c r="AA102" s="406"/>
      <c r="AB102" s="399">
        <f t="shared" si="9"/>
        <v>0</v>
      </c>
      <c r="AC102" s="399"/>
      <c r="AD102" s="399" t="str">
        <f t="shared" si="10"/>
        <v/>
      </c>
      <c r="AE102" s="399">
        <f t="shared" si="11"/>
        <v>0</v>
      </c>
      <c r="AF102" s="399">
        <f t="shared" si="12"/>
        <v>0</v>
      </c>
      <c r="AG102" s="448"/>
      <c r="AH102" s="448"/>
      <c r="AI102" s="444">
        <f t="shared" si="13"/>
        <v>0</v>
      </c>
      <c r="AJ102" s="448"/>
      <c r="AK102" s="448">
        <v>56</v>
      </c>
      <c r="AL102" s="456" t="str">
        <f t="shared" si="14"/>
        <v/>
      </c>
      <c r="AM102" s="444">
        <f t="shared" si="28"/>
        <v>0</v>
      </c>
      <c r="AN102" s="444">
        <f t="shared" si="29"/>
        <v>0</v>
      </c>
      <c r="AO102" s="444"/>
      <c r="AP102" s="444"/>
      <c r="AQ102" s="444" t="str">
        <f t="shared" si="15"/>
        <v/>
      </c>
      <c r="AR102" s="444">
        <f t="shared" si="30"/>
        <v>0</v>
      </c>
      <c r="AS102" s="444">
        <f t="shared" si="31"/>
        <v>0</v>
      </c>
      <c r="AT102" s="444"/>
      <c r="AU102" s="444"/>
      <c r="AV102" s="444" t="str">
        <f t="shared" si="16"/>
        <v/>
      </c>
      <c r="AW102" s="444">
        <f t="shared" si="32"/>
        <v>0</v>
      </c>
      <c r="AX102" s="444">
        <f t="shared" si="33"/>
        <v>0</v>
      </c>
      <c r="AY102" s="448"/>
      <c r="AZ102" s="448"/>
      <c r="BB102" s="448">
        <v>56</v>
      </c>
      <c r="BC102" s="456" t="str">
        <f t="shared" si="17"/>
        <v/>
      </c>
      <c r="BD102" s="444">
        <f t="shared" si="34"/>
        <v>0</v>
      </c>
      <c r="BE102" s="444">
        <f t="shared" si="35"/>
        <v>0</v>
      </c>
      <c r="BF102" s="444"/>
      <c r="BG102" s="444"/>
      <c r="BH102" s="444" t="str">
        <f t="shared" si="18"/>
        <v/>
      </c>
      <c r="BI102" s="444">
        <f t="shared" si="36"/>
        <v>0</v>
      </c>
      <c r="BJ102" s="444">
        <f t="shared" si="37"/>
        <v>0</v>
      </c>
      <c r="BK102" s="444"/>
      <c r="BL102" s="444"/>
      <c r="BM102" s="444" t="str">
        <f t="shared" si="19"/>
        <v/>
      </c>
      <c r="BN102" s="444">
        <f t="shared" si="38"/>
        <v>0</v>
      </c>
      <c r="BO102" s="444">
        <f t="shared" si="39"/>
        <v>0</v>
      </c>
      <c r="BP102" s="448"/>
      <c r="BQ102" s="448"/>
    </row>
    <row r="103" spans="1:69">
      <c r="A103" s="406"/>
      <c r="C103" s="406">
        <v>57</v>
      </c>
      <c r="D103" s="428">
        <f t="shared" si="2"/>
        <v>0</v>
      </c>
      <c r="E103" s="399">
        <f t="shared" si="20"/>
        <v>0</v>
      </c>
      <c r="F103" s="399">
        <f t="shared" si="21"/>
        <v>0</v>
      </c>
      <c r="G103" s="399"/>
      <c r="H103" s="399"/>
      <c r="I103" s="399">
        <f t="shared" si="3"/>
        <v>0</v>
      </c>
      <c r="J103" s="399"/>
      <c r="K103" s="399" t="str">
        <f t="shared" si="4"/>
        <v/>
      </c>
      <c r="L103" s="399">
        <f t="shared" si="22"/>
        <v>0</v>
      </c>
      <c r="M103" s="399">
        <f t="shared" si="23"/>
        <v>0</v>
      </c>
      <c r="N103" s="399"/>
      <c r="O103" s="399"/>
      <c r="P103" s="399">
        <f t="shared" si="5"/>
        <v>0</v>
      </c>
      <c r="Q103" s="399" t="str">
        <f t="shared" si="6"/>
        <v/>
      </c>
      <c r="R103" s="399">
        <f t="shared" si="24"/>
        <v>0</v>
      </c>
      <c r="S103" s="399">
        <f t="shared" si="25"/>
        <v>0</v>
      </c>
      <c r="T103" s="406"/>
      <c r="U103" s="406"/>
      <c r="V103" s="399">
        <f t="shared" si="7"/>
        <v>0</v>
      </c>
      <c r="W103" s="399" t="str">
        <f t="shared" si="8"/>
        <v/>
      </c>
      <c r="X103" s="399">
        <f t="shared" si="26"/>
        <v>0</v>
      </c>
      <c r="Y103" s="399">
        <f t="shared" si="27"/>
        <v>0</v>
      </c>
      <c r="Z103" s="406"/>
      <c r="AA103" s="406"/>
      <c r="AB103" s="399">
        <f t="shared" si="9"/>
        <v>0</v>
      </c>
      <c r="AC103" s="399"/>
      <c r="AD103" s="399" t="str">
        <f t="shared" si="10"/>
        <v/>
      </c>
      <c r="AE103" s="399">
        <f t="shared" si="11"/>
        <v>0</v>
      </c>
      <c r="AF103" s="399">
        <f t="shared" si="12"/>
        <v>0</v>
      </c>
      <c r="AG103" s="448"/>
      <c r="AH103" s="448"/>
      <c r="AI103" s="444">
        <f t="shared" si="13"/>
        <v>0</v>
      </c>
      <c r="AJ103" s="448"/>
      <c r="AK103" s="448">
        <v>57</v>
      </c>
      <c r="AL103" s="456" t="str">
        <f t="shared" si="14"/>
        <v/>
      </c>
      <c r="AM103" s="444">
        <f t="shared" si="28"/>
        <v>0</v>
      </c>
      <c r="AN103" s="444">
        <f t="shared" si="29"/>
        <v>0</v>
      </c>
      <c r="AO103" s="444"/>
      <c r="AP103" s="444"/>
      <c r="AQ103" s="444" t="str">
        <f t="shared" si="15"/>
        <v/>
      </c>
      <c r="AR103" s="444">
        <f t="shared" si="30"/>
        <v>0</v>
      </c>
      <c r="AS103" s="444">
        <f t="shared" si="31"/>
        <v>0</v>
      </c>
      <c r="AT103" s="444"/>
      <c r="AU103" s="444"/>
      <c r="AV103" s="444" t="str">
        <f t="shared" si="16"/>
        <v/>
      </c>
      <c r="AW103" s="444">
        <f t="shared" si="32"/>
        <v>0</v>
      </c>
      <c r="AX103" s="444">
        <f t="shared" si="33"/>
        <v>0</v>
      </c>
      <c r="AY103" s="448"/>
      <c r="AZ103" s="448"/>
      <c r="BB103" s="448">
        <v>57</v>
      </c>
      <c r="BC103" s="456" t="str">
        <f t="shared" si="17"/>
        <v/>
      </c>
      <c r="BD103" s="444">
        <f t="shared" si="34"/>
        <v>0</v>
      </c>
      <c r="BE103" s="444">
        <f t="shared" si="35"/>
        <v>0</v>
      </c>
      <c r="BF103" s="444"/>
      <c r="BG103" s="444"/>
      <c r="BH103" s="444" t="str">
        <f t="shared" si="18"/>
        <v/>
      </c>
      <c r="BI103" s="444">
        <f t="shared" si="36"/>
        <v>0</v>
      </c>
      <c r="BJ103" s="444">
        <f t="shared" si="37"/>
        <v>0</v>
      </c>
      <c r="BK103" s="444"/>
      <c r="BL103" s="444"/>
      <c r="BM103" s="444" t="str">
        <f t="shared" si="19"/>
        <v/>
      </c>
      <c r="BN103" s="444">
        <f t="shared" si="38"/>
        <v>0</v>
      </c>
      <c r="BO103" s="444">
        <f t="shared" si="39"/>
        <v>0</v>
      </c>
      <c r="BP103" s="448"/>
      <c r="BQ103" s="448"/>
    </row>
    <row r="104" spans="1:69">
      <c r="A104" s="406"/>
      <c r="C104" s="406">
        <v>58</v>
      </c>
      <c r="D104" s="428">
        <f t="shared" si="2"/>
        <v>0</v>
      </c>
      <c r="E104" s="399">
        <f t="shared" si="20"/>
        <v>0</v>
      </c>
      <c r="F104" s="399">
        <f t="shared" si="21"/>
        <v>0</v>
      </c>
      <c r="G104" s="399"/>
      <c r="H104" s="399"/>
      <c r="I104" s="399">
        <f t="shared" si="3"/>
        <v>0</v>
      </c>
      <c r="J104" s="399"/>
      <c r="K104" s="399" t="str">
        <f t="shared" si="4"/>
        <v/>
      </c>
      <c r="L104" s="399">
        <f t="shared" si="22"/>
        <v>0</v>
      </c>
      <c r="M104" s="399">
        <f t="shared" si="23"/>
        <v>0</v>
      </c>
      <c r="N104" s="399"/>
      <c r="O104" s="399"/>
      <c r="P104" s="399">
        <f t="shared" si="5"/>
        <v>0</v>
      </c>
      <c r="Q104" s="399" t="str">
        <f t="shared" si="6"/>
        <v/>
      </c>
      <c r="R104" s="399">
        <f t="shared" si="24"/>
        <v>0</v>
      </c>
      <c r="S104" s="399">
        <f t="shared" si="25"/>
        <v>0</v>
      </c>
      <c r="T104" s="406"/>
      <c r="U104" s="406"/>
      <c r="V104" s="399">
        <f t="shared" si="7"/>
        <v>0</v>
      </c>
      <c r="W104" s="399" t="str">
        <f t="shared" si="8"/>
        <v/>
      </c>
      <c r="X104" s="399">
        <f t="shared" si="26"/>
        <v>0</v>
      </c>
      <c r="Y104" s="399">
        <f t="shared" si="27"/>
        <v>0</v>
      </c>
      <c r="Z104" s="406"/>
      <c r="AA104" s="406"/>
      <c r="AB104" s="399">
        <f t="shared" si="9"/>
        <v>0</v>
      </c>
      <c r="AC104" s="399"/>
      <c r="AD104" s="399" t="str">
        <f t="shared" si="10"/>
        <v/>
      </c>
      <c r="AE104" s="399">
        <f t="shared" si="11"/>
        <v>0</v>
      </c>
      <c r="AF104" s="399">
        <f t="shared" si="12"/>
        <v>0</v>
      </c>
      <c r="AG104" s="448"/>
      <c r="AH104" s="448"/>
      <c r="AI104" s="444">
        <f t="shared" si="13"/>
        <v>0</v>
      </c>
      <c r="AJ104" s="448"/>
      <c r="AK104" s="448">
        <v>58</v>
      </c>
      <c r="AL104" s="456" t="str">
        <f t="shared" si="14"/>
        <v/>
      </c>
      <c r="AM104" s="444">
        <f t="shared" si="28"/>
        <v>0</v>
      </c>
      <c r="AN104" s="444">
        <f t="shared" si="29"/>
        <v>0</v>
      </c>
      <c r="AO104" s="444"/>
      <c r="AP104" s="444"/>
      <c r="AQ104" s="444" t="str">
        <f t="shared" si="15"/>
        <v/>
      </c>
      <c r="AR104" s="444">
        <f t="shared" si="30"/>
        <v>0</v>
      </c>
      <c r="AS104" s="444">
        <f t="shared" si="31"/>
        <v>0</v>
      </c>
      <c r="AT104" s="444"/>
      <c r="AU104" s="444"/>
      <c r="AV104" s="444" t="str">
        <f t="shared" si="16"/>
        <v/>
      </c>
      <c r="AW104" s="444">
        <f t="shared" si="32"/>
        <v>0</v>
      </c>
      <c r="AX104" s="444">
        <f t="shared" si="33"/>
        <v>0</v>
      </c>
      <c r="AY104" s="448"/>
      <c r="AZ104" s="448"/>
      <c r="BB104" s="448">
        <v>58</v>
      </c>
      <c r="BC104" s="456" t="str">
        <f t="shared" si="17"/>
        <v/>
      </c>
      <c r="BD104" s="444">
        <f t="shared" si="34"/>
        <v>0</v>
      </c>
      <c r="BE104" s="444">
        <f t="shared" si="35"/>
        <v>0</v>
      </c>
      <c r="BF104" s="444"/>
      <c r="BG104" s="444"/>
      <c r="BH104" s="444" t="str">
        <f t="shared" si="18"/>
        <v/>
      </c>
      <c r="BI104" s="444">
        <f t="shared" si="36"/>
        <v>0</v>
      </c>
      <c r="BJ104" s="444">
        <f t="shared" si="37"/>
        <v>0</v>
      </c>
      <c r="BK104" s="444"/>
      <c r="BL104" s="444"/>
      <c r="BM104" s="444" t="str">
        <f t="shared" si="19"/>
        <v/>
      </c>
      <c r="BN104" s="444">
        <f t="shared" si="38"/>
        <v>0</v>
      </c>
      <c r="BO104" s="444">
        <f t="shared" si="39"/>
        <v>0</v>
      </c>
      <c r="BP104" s="448"/>
      <c r="BQ104" s="448"/>
    </row>
    <row r="105" spans="1:69">
      <c r="A105" s="406"/>
      <c r="C105" s="406">
        <v>59</v>
      </c>
      <c r="D105" s="428">
        <f t="shared" si="2"/>
        <v>0</v>
      </c>
      <c r="E105" s="399">
        <f t="shared" si="20"/>
        <v>0</v>
      </c>
      <c r="F105" s="399">
        <f t="shared" si="21"/>
        <v>0</v>
      </c>
      <c r="G105" s="399"/>
      <c r="H105" s="399"/>
      <c r="I105" s="399">
        <f t="shared" si="3"/>
        <v>0</v>
      </c>
      <c r="J105" s="399"/>
      <c r="K105" s="399" t="str">
        <f t="shared" si="4"/>
        <v/>
      </c>
      <c r="L105" s="399">
        <f t="shared" si="22"/>
        <v>0</v>
      </c>
      <c r="M105" s="399">
        <f t="shared" si="23"/>
        <v>0</v>
      </c>
      <c r="N105" s="399"/>
      <c r="O105" s="399"/>
      <c r="P105" s="399">
        <f t="shared" si="5"/>
        <v>0</v>
      </c>
      <c r="Q105" s="399" t="str">
        <f t="shared" si="6"/>
        <v/>
      </c>
      <c r="R105" s="399">
        <f t="shared" si="24"/>
        <v>0</v>
      </c>
      <c r="S105" s="399">
        <f t="shared" si="25"/>
        <v>0</v>
      </c>
      <c r="T105" s="406"/>
      <c r="U105" s="406"/>
      <c r="V105" s="399">
        <f t="shared" si="7"/>
        <v>0</v>
      </c>
      <c r="W105" s="399" t="str">
        <f t="shared" si="8"/>
        <v/>
      </c>
      <c r="X105" s="399">
        <f t="shared" si="26"/>
        <v>0</v>
      </c>
      <c r="Y105" s="399">
        <f t="shared" si="27"/>
        <v>0</v>
      </c>
      <c r="Z105" s="406"/>
      <c r="AA105" s="406"/>
      <c r="AB105" s="399">
        <f t="shared" si="9"/>
        <v>0</v>
      </c>
      <c r="AC105" s="399"/>
      <c r="AD105" s="399" t="str">
        <f t="shared" si="10"/>
        <v/>
      </c>
      <c r="AE105" s="399">
        <f t="shared" si="11"/>
        <v>0</v>
      </c>
      <c r="AF105" s="399">
        <f t="shared" si="12"/>
        <v>0</v>
      </c>
      <c r="AG105" s="448"/>
      <c r="AH105" s="448"/>
      <c r="AI105" s="444">
        <f t="shared" si="13"/>
        <v>0</v>
      </c>
      <c r="AJ105" s="448"/>
      <c r="AK105" s="448">
        <v>59</v>
      </c>
      <c r="AL105" s="456" t="str">
        <f t="shared" si="14"/>
        <v/>
      </c>
      <c r="AM105" s="444">
        <f t="shared" si="28"/>
        <v>0</v>
      </c>
      <c r="AN105" s="444">
        <f t="shared" si="29"/>
        <v>0</v>
      </c>
      <c r="AO105" s="444"/>
      <c r="AP105" s="444"/>
      <c r="AQ105" s="444" t="str">
        <f t="shared" si="15"/>
        <v/>
      </c>
      <c r="AR105" s="444">
        <f t="shared" si="30"/>
        <v>0</v>
      </c>
      <c r="AS105" s="444">
        <f t="shared" si="31"/>
        <v>0</v>
      </c>
      <c r="AT105" s="444"/>
      <c r="AU105" s="444"/>
      <c r="AV105" s="444" t="str">
        <f t="shared" si="16"/>
        <v/>
      </c>
      <c r="AW105" s="444">
        <f t="shared" si="32"/>
        <v>0</v>
      </c>
      <c r="AX105" s="444">
        <f t="shared" si="33"/>
        <v>0</v>
      </c>
      <c r="AY105" s="448"/>
      <c r="AZ105" s="448"/>
      <c r="BB105" s="448">
        <v>59</v>
      </c>
      <c r="BC105" s="456" t="str">
        <f t="shared" si="17"/>
        <v/>
      </c>
      <c r="BD105" s="444">
        <f t="shared" si="34"/>
        <v>0</v>
      </c>
      <c r="BE105" s="444">
        <f t="shared" si="35"/>
        <v>0</v>
      </c>
      <c r="BF105" s="444"/>
      <c r="BG105" s="444"/>
      <c r="BH105" s="444" t="str">
        <f t="shared" si="18"/>
        <v/>
      </c>
      <c r="BI105" s="444">
        <f t="shared" si="36"/>
        <v>0</v>
      </c>
      <c r="BJ105" s="444">
        <f t="shared" si="37"/>
        <v>0</v>
      </c>
      <c r="BK105" s="444"/>
      <c r="BL105" s="444"/>
      <c r="BM105" s="444" t="str">
        <f t="shared" si="19"/>
        <v/>
      </c>
      <c r="BN105" s="444">
        <f t="shared" si="38"/>
        <v>0</v>
      </c>
      <c r="BO105" s="444">
        <f t="shared" si="39"/>
        <v>0</v>
      </c>
      <c r="BP105" s="448"/>
      <c r="BQ105" s="448"/>
    </row>
    <row r="106" spans="1:69">
      <c r="A106" s="406"/>
      <c r="C106" s="406">
        <v>60</v>
      </c>
      <c r="D106" s="428">
        <f t="shared" si="2"/>
        <v>0</v>
      </c>
      <c r="E106" s="399">
        <f t="shared" si="20"/>
        <v>0</v>
      </c>
      <c r="F106" s="399">
        <f t="shared" si="21"/>
        <v>0</v>
      </c>
      <c r="G106" s="399">
        <f>SUM(E95:E106)</f>
        <v>0</v>
      </c>
      <c r="H106" s="399">
        <f>SUM(F95:F106)</f>
        <v>0</v>
      </c>
      <c r="I106" s="399">
        <f t="shared" si="3"/>
        <v>0</v>
      </c>
      <c r="J106" s="399"/>
      <c r="K106" s="399" t="str">
        <f t="shared" si="4"/>
        <v/>
      </c>
      <c r="L106" s="399">
        <f t="shared" si="22"/>
        <v>0</v>
      </c>
      <c r="M106" s="399">
        <f t="shared" si="23"/>
        <v>0</v>
      </c>
      <c r="N106" s="399">
        <f>SUM(L95:L106)</f>
        <v>0</v>
      </c>
      <c r="O106" s="399">
        <f>SUM(M95:M106)</f>
        <v>0</v>
      </c>
      <c r="P106" s="399">
        <f t="shared" si="5"/>
        <v>0</v>
      </c>
      <c r="Q106" s="399" t="str">
        <f t="shared" si="6"/>
        <v/>
      </c>
      <c r="R106" s="399">
        <f t="shared" si="24"/>
        <v>0</v>
      </c>
      <c r="S106" s="399">
        <f t="shared" si="25"/>
        <v>0</v>
      </c>
      <c r="T106" s="428">
        <f>SUM(R95:R106)</f>
        <v>0</v>
      </c>
      <c r="U106" s="428">
        <f>SUM(S95:S106)</f>
        <v>0</v>
      </c>
      <c r="V106" s="399">
        <f t="shared" si="7"/>
        <v>0</v>
      </c>
      <c r="W106" s="399" t="str">
        <f t="shared" si="8"/>
        <v/>
      </c>
      <c r="X106" s="399">
        <f t="shared" si="26"/>
        <v>0</v>
      </c>
      <c r="Y106" s="399">
        <f t="shared" si="27"/>
        <v>0</v>
      </c>
      <c r="Z106" s="428">
        <f>SUM(X95:X106)</f>
        <v>0</v>
      </c>
      <c r="AA106" s="428">
        <f>SUM(Y95:Y106)</f>
        <v>0</v>
      </c>
      <c r="AB106" s="399">
        <f t="shared" si="9"/>
        <v>0</v>
      </c>
      <c r="AC106" s="399"/>
      <c r="AD106" s="399" t="str">
        <f t="shared" si="10"/>
        <v/>
      </c>
      <c r="AE106" s="399">
        <f t="shared" si="11"/>
        <v>0</v>
      </c>
      <c r="AF106" s="399">
        <f t="shared" si="12"/>
        <v>0</v>
      </c>
      <c r="AG106" s="456">
        <f>SUM(AE95:AE106)</f>
        <v>0</v>
      </c>
      <c r="AH106" s="456">
        <f>SUM(AF95:AF106)</f>
        <v>0</v>
      </c>
      <c r="AI106" s="444">
        <f t="shared" si="13"/>
        <v>0</v>
      </c>
      <c r="AJ106" s="448"/>
      <c r="AK106" s="448">
        <v>60</v>
      </c>
      <c r="AL106" s="456" t="str">
        <f t="shared" si="14"/>
        <v/>
      </c>
      <c r="AM106" s="444">
        <f t="shared" si="28"/>
        <v>0</v>
      </c>
      <c r="AN106" s="444">
        <f t="shared" si="29"/>
        <v>0</v>
      </c>
      <c r="AO106" s="444">
        <f>SUM(AM95:AM106)</f>
        <v>0</v>
      </c>
      <c r="AP106" s="444">
        <f>SUM(AN95:AN106)</f>
        <v>0</v>
      </c>
      <c r="AQ106" s="444" t="str">
        <f t="shared" si="15"/>
        <v/>
      </c>
      <c r="AR106" s="444">
        <f t="shared" si="30"/>
        <v>0</v>
      </c>
      <c r="AS106" s="444">
        <f t="shared" si="31"/>
        <v>0</v>
      </c>
      <c r="AT106" s="444">
        <f>SUM(AR95:AR106)</f>
        <v>0</v>
      </c>
      <c r="AU106" s="444">
        <f>SUM(AS95:AS106)</f>
        <v>0</v>
      </c>
      <c r="AV106" s="444" t="str">
        <f t="shared" si="16"/>
        <v/>
      </c>
      <c r="AW106" s="444">
        <f t="shared" si="32"/>
        <v>0</v>
      </c>
      <c r="AX106" s="444">
        <f t="shared" si="33"/>
        <v>0</v>
      </c>
      <c r="AY106" s="456">
        <f>SUM(AW95:AW106)</f>
        <v>0</v>
      </c>
      <c r="AZ106" s="456">
        <f>SUM(AX95:AX106)</f>
        <v>0</v>
      </c>
      <c r="BB106" s="448">
        <v>60</v>
      </c>
      <c r="BC106" s="456" t="str">
        <f t="shared" si="17"/>
        <v/>
      </c>
      <c r="BD106" s="444">
        <f t="shared" si="34"/>
        <v>0</v>
      </c>
      <c r="BE106" s="444">
        <f t="shared" si="35"/>
        <v>0</v>
      </c>
      <c r="BF106" s="444">
        <f>SUM(BD95:BD106)</f>
        <v>0</v>
      </c>
      <c r="BG106" s="444">
        <f>SUM(BE95:BE106)</f>
        <v>0</v>
      </c>
      <c r="BH106" s="444" t="str">
        <f t="shared" si="18"/>
        <v/>
      </c>
      <c r="BI106" s="444">
        <f t="shared" si="36"/>
        <v>0</v>
      </c>
      <c r="BJ106" s="444">
        <f t="shared" si="37"/>
        <v>0</v>
      </c>
      <c r="BK106" s="444">
        <f>SUM(BI95:BI106)</f>
        <v>0</v>
      </c>
      <c r="BL106" s="444">
        <f>SUM(BJ95:BJ106)</f>
        <v>0</v>
      </c>
      <c r="BM106" s="444" t="str">
        <f t="shared" si="19"/>
        <v/>
      </c>
      <c r="BN106" s="444">
        <f t="shared" si="38"/>
        <v>0</v>
      </c>
      <c r="BO106" s="444">
        <f t="shared" si="39"/>
        <v>0</v>
      </c>
      <c r="BP106" s="456">
        <f>SUM(BN95:BN106)</f>
        <v>0</v>
      </c>
      <c r="BQ106" s="456">
        <f>SUM(BO95:BO106)</f>
        <v>0</v>
      </c>
    </row>
    <row r="107" spans="1:69">
      <c r="A107" s="406"/>
      <c r="C107" s="406">
        <v>61</v>
      </c>
      <c r="D107" s="428" t="str">
        <f t="shared" si="2"/>
        <v/>
      </c>
      <c r="E107" s="399">
        <f t="shared" si="20"/>
        <v>0</v>
      </c>
      <c r="F107" s="399">
        <f t="shared" si="21"/>
        <v>0</v>
      </c>
      <c r="G107" s="399"/>
      <c r="H107" s="399"/>
      <c r="I107" s="399">
        <f t="shared" si="3"/>
        <v>0</v>
      </c>
      <c r="J107" s="399"/>
      <c r="K107" s="399" t="str">
        <f t="shared" si="4"/>
        <v/>
      </c>
      <c r="L107" s="399">
        <f t="shared" si="22"/>
        <v>0</v>
      </c>
      <c r="M107" s="399">
        <f t="shared" si="23"/>
        <v>0</v>
      </c>
      <c r="N107" s="399"/>
      <c r="O107" s="399"/>
      <c r="P107" s="399">
        <f t="shared" si="5"/>
        <v>0</v>
      </c>
      <c r="Q107" s="399" t="str">
        <f t="shared" si="6"/>
        <v/>
      </c>
      <c r="R107" s="399">
        <f t="shared" si="24"/>
        <v>0</v>
      </c>
      <c r="S107" s="399">
        <f t="shared" si="25"/>
        <v>0</v>
      </c>
      <c r="T107" s="406"/>
      <c r="U107" s="406"/>
      <c r="V107" s="399">
        <f t="shared" si="7"/>
        <v>0</v>
      </c>
      <c r="W107" s="399" t="str">
        <f t="shared" si="8"/>
        <v/>
      </c>
      <c r="X107" s="399">
        <f t="shared" si="26"/>
        <v>0</v>
      </c>
      <c r="Y107" s="399">
        <f t="shared" si="27"/>
        <v>0</v>
      </c>
      <c r="Z107" s="406"/>
      <c r="AA107" s="406"/>
      <c r="AB107" s="399">
        <f t="shared" si="9"/>
        <v>0</v>
      </c>
      <c r="AC107" s="399"/>
      <c r="AD107" s="399" t="str">
        <f t="shared" si="10"/>
        <v/>
      </c>
      <c r="AE107" s="399">
        <f t="shared" si="11"/>
        <v>0</v>
      </c>
      <c r="AF107" s="399">
        <f t="shared" si="12"/>
        <v>0</v>
      </c>
      <c r="AG107" s="448"/>
      <c r="AH107" s="448"/>
      <c r="AI107" s="444">
        <f t="shared" si="13"/>
        <v>0</v>
      </c>
      <c r="AJ107" s="448"/>
      <c r="AK107" s="448">
        <v>61</v>
      </c>
      <c r="AL107" s="456" t="str">
        <f t="shared" si="14"/>
        <v/>
      </c>
      <c r="AM107" s="444">
        <f t="shared" si="28"/>
        <v>0</v>
      </c>
      <c r="AN107" s="444">
        <f t="shared" si="29"/>
        <v>0</v>
      </c>
      <c r="AO107" s="444"/>
      <c r="AP107" s="444"/>
      <c r="AQ107" s="444" t="str">
        <f t="shared" si="15"/>
        <v/>
      </c>
      <c r="AR107" s="444">
        <f t="shared" si="30"/>
        <v>0</v>
      </c>
      <c r="AS107" s="444">
        <f t="shared" si="31"/>
        <v>0</v>
      </c>
      <c r="AT107" s="444"/>
      <c r="AU107" s="444"/>
      <c r="AV107" s="444" t="str">
        <f t="shared" si="16"/>
        <v/>
      </c>
      <c r="AW107" s="444">
        <f t="shared" si="32"/>
        <v>0</v>
      </c>
      <c r="AX107" s="444">
        <f t="shared" si="33"/>
        <v>0</v>
      </c>
      <c r="AY107" s="448"/>
      <c r="AZ107" s="448"/>
      <c r="BB107" s="448">
        <v>61</v>
      </c>
      <c r="BC107" s="456" t="str">
        <f t="shared" si="17"/>
        <v/>
      </c>
      <c r="BD107" s="444">
        <f t="shared" si="34"/>
        <v>0</v>
      </c>
      <c r="BE107" s="444">
        <f t="shared" si="35"/>
        <v>0</v>
      </c>
      <c r="BF107" s="444"/>
      <c r="BG107" s="444"/>
      <c r="BH107" s="444" t="str">
        <f t="shared" si="18"/>
        <v/>
      </c>
      <c r="BI107" s="444">
        <f t="shared" si="36"/>
        <v>0</v>
      </c>
      <c r="BJ107" s="444">
        <f t="shared" si="37"/>
        <v>0</v>
      </c>
      <c r="BK107" s="444"/>
      <c r="BL107" s="444"/>
      <c r="BM107" s="444" t="str">
        <f t="shared" si="19"/>
        <v/>
      </c>
      <c r="BN107" s="444">
        <f t="shared" si="38"/>
        <v>0</v>
      </c>
      <c r="BO107" s="444">
        <f t="shared" si="39"/>
        <v>0</v>
      </c>
      <c r="BP107" s="448"/>
      <c r="BQ107" s="448"/>
    </row>
    <row r="108" spans="1:69">
      <c r="A108" s="406"/>
      <c r="C108" s="406">
        <v>62</v>
      </c>
      <c r="D108" s="428" t="str">
        <f t="shared" si="2"/>
        <v/>
      </c>
      <c r="E108" s="399">
        <f t="shared" si="20"/>
        <v>0</v>
      </c>
      <c r="F108" s="399">
        <f t="shared" si="21"/>
        <v>0</v>
      </c>
      <c r="G108" s="399"/>
      <c r="H108" s="399"/>
      <c r="I108" s="399">
        <f t="shared" si="3"/>
        <v>0</v>
      </c>
      <c r="J108" s="399"/>
      <c r="K108" s="399" t="str">
        <f t="shared" si="4"/>
        <v/>
      </c>
      <c r="L108" s="399">
        <f t="shared" si="22"/>
        <v>0</v>
      </c>
      <c r="M108" s="399">
        <f t="shared" si="23"/>
        <v>0</v>
      </c>
      <c r="N108" s="399"/>
      <c r="O108" s="399"/>
      <c r="P108" s="399">
        <f t="shared" si="5"/>
        <v>0</v>
      </c>
      <c r="Q108" s="399" t="str">
        <f t="shared" si="6"/>
        <v/>
      </c>
      <c r="R108" s="399">
        <f t="shared" si="24"/>
        <v>0</v>
      </c>
      <c r="S108" s="399">
        <f t="shared" si="25"/>
        <v>0</v>
      </c>
      <c r="T108" s="406"/>
      <c r="U108" s="406"/>
      <c r="V108" s="399">
        <f t="shared" si="7"/>
        <v>0</v>
      </c>
      <c r="W108" s="399" t="str">
        <f t="shared" si="8"/>
        <v/>
      </c>
      <c r="X108" s="399">
        <f t="shared" si="26"/>
        <v>0</v>
      </c>
      <c r="Y108" s="399">
        <f t="shared" si="27"/>
        <v>0</v>
      </c>
      <c r="Z108" s="406"/>
      <c r="AA108" s="406"/>
      <c r="AB108" s="399">
        <f t="shared" si="9"/>
        <v>0</v>
      </c>
      <c r="AC108" s="399"/>
      <c r="AD108" s="399" t="str">
        <f t="shared" si="10"/>
        <v/>
      </c>
      <c r="AE108" s="399">
        <f t="shared" si="11"/>
        <v>0</v>
      </c>
      <c r="AF108" s="399">
        <f t="shared" si="12"/>
        <v>0</v>
      </c>
      <c r="AG108" s="448"/>
      <c r="AH108" s="448"/>
      <c r="AI108" s="444">
        <f t="shared" si="13"/>
        <v>0</v>
      </c>
      <c r="AJ108" s="448"/>
      <c r="AK108" s="448">
        <v>62</v>
      </c>
      <c r="AL108" s="456" t="str">
        <f t="shared" si="14"/>
        <v/>
      </c>
      <c r="AM108" s="444">
        <f t="shared" si="28"/>
        <v>0</v>
      </c>
      <c r="AN108" s="444">
        <f t="shared" si="29"/>
        <v>0</v>
      </c>
      <c r="AO108" s="444"/>
      <c r="AP108" s="444"/>
      <c r="AQ108" s="444" t="str">
        <f t="shared" si="15"/>
        <v/>
      </c>
      <c r="AR108" s="444">
        <f t="shared" si="30"/>
        <v>0</v>
      </c>
      <c r="AS108" s="444">
        <f t="shared" si="31"/>
        <v>0</v>
      </c>
      <c r="AT108" s="444"/>
      <c r="AU108" s="444"/>
      <c r="AV108" s="444" t="str">
        <f t="shared" si="16"/>
        <v/>
      </c>
      <c r="AW108" s="444">
        <f t="shared" si="32"/>
        <v>0</v>
      </c>
      <c r="AX108" s="444">
        <f t="shared" si="33"/>
        <v>0</v>
      </c>
      <c r="AY108" s="448"/>
      <c r="AZ108" s="448"/>
      <c r="BB108" s="448">
        <v>62</v>
      </c>
      <c r="BC108" s="456" t="str">
        <f t="shared" si="17"/>
        <v/>
      </c>
      <c r="BD108" s="444">
        <f t="shared" si="34"/>
        <v>0</v>
      </c>
      <c r="BE108" s="444">
        <f t="shared" si="35"/>
        <v>0</v>
      </c>
      <c r="BF108" s="444"/>
      <c r="BG108" s="444"/>
      <c r="BH108" s="444" t="str">
        <f t="shared" si="18"/>
        <v/>
      </c>
      <c r="BI108" s="444">
        <f t="shared" si="36"/>
        <v>0</v>
      </c>
      <c r="BJ108" s="444">
        <f t="shared" si="37"/>
        <v>0</v>
      </c>
      <c r="BK108" s="444"/>
      <c r="BL108" s="444"/>
      <c r="BM108" s="444" t="str">
        <f t="shared" si="19"/>
        <v/>
      </c>
      <c r="BN108" s="444">
        <f t="shared" si="38"/>
        <v>0</v>
      </c>
      <c r="BO108" s="444">
        <f t="shared" si="39"/>
        <v>0</v>
      </c>
      <c r="BP108" s="448"/>
      <c r="BQ108" s="448"/>
    </row>
    <row r="109" spans="1:69">
      <c r="A109" s="406"/>
      <c r="C109" s="406">
        <v>63</v>
      </c>
      <c r="D109" s="428" t="str">
        <f t="shared" si="2"/>
        <v/>
      </c>
      <c r="E109" s="399">
        <f t="shared" si="20"/>
        <v>0</v>
      </c>
      <c r="F109" s="399">
        <f t="shared" si="21"/>
        <v>0</v>
      </c>
      <c r="G109" s="399"/>
      <c r="H109" s="399"/>
      <c r="I109" s="399">
        <f t="shared" si="3"/>
        <v>0</v>
      </c>
      <c r="J109" s="399"/>
      <c r="K109" s="399" t="str">
        <f t="shared" si="4"/>
        <v/>
      </c>
      <c r="L109" s="399">
        <f t="shared" si="22"/>
        <v>0</v>
      </c>
      <c r="M109" s="399">
        <f t="shared" si="23"/>
        <v>0</v>
      </c>
      <c r="N109" s="399"/>
      <c r="O109" s="399"/>
      <c r="P109" s="399">
        <f t="shared" si="5"/>
        <v>0</v>
      </c>
      <c r="Q109" s="399" t="str">
        <f t="shared" si="6"/>
        <v/>
      </c>
      <c r="R109" s="399">
        <f t="shared" si="24"/>
        <v>0</v>
      </c>
      <c r="S109" s="399">
        <f t="shared" si="25"/>
        <v>0</v>
      </c>
      <c r="T109" s="406"/>
      <c r="U109" s="406"/>
      <c r="V109" s="399">
        <f t="shared" si="7"/>
        <v>0</v>
      </c>
      <c r="W109" s="399" t="str">
        <f t="shared" si="8"/>
        <v/>
      </c>
      <c r="X109" s="399">
        <f t="shared" si="26"/>
        <v>0</v>
      </c>
      <c r="Y109" s="399">
        <f t="shared" si="27"/>
        <v>0</v>
      </c>
      <c r="Z109" s="406"/>
      <c r="AA109" s="406"/>
      <c r="AB109" s="399">
        <f t="shared" si="9"/>
        <v>0</v>
      </c>
      <c r="AC109" s="399"/>
      <c r="AD109" s="399" t="str">
        <f t="shared" si="10"/>
        <v/>
      </c>
      <c r="AE109" s="399">
        <f t="shared" si="11"/>
        <v>0</v>
      </c>
      <c r="AF109" s="399">
        <f t="shared" si="12"/>
        <v>0</v>
      </c>
      <c r="AG109" s="448"/>
      <c r="AH109" s="448"/>
      <c r="AI109" s="444">
        <f t="shared" si="13"/>
        <v>0</v>
      </c>
      <c r="AJ109" s="448"/>
      <c r="AK109" s="448">
        <v>63</v>
      </c>
      <c r="AL109" s="456" t="str">
        <f t="shared" si="14"/>
        <v/>
      </c>
      <c r="AM109" s="444">
        <f t="shared" si="28"/>
        <v>0</v>
      </c>
      <c r="AN109" s="444">
        <f t="shared" si="29"/>
        <v>0</v>
      </c>
      <c r="AO109" s="444"/>
      <c r="AP109" s="444"/>
      <c r="AQ109" s="444" t="str">
        <f t="shared" si="15"/>
        <v/>
      </c>
      <c r="AR109" s="444">
        <f t="shared" si="30"/>
        <v>0</v>
      </c>
      <c r="AS109" s="444">
        <f t="shared" si="31"/>
        <v>0</v>
      </c>
      <c r="AT109" s="444"/>
      <c r="AU109" s="444"/>
      <c r="AV109" s="444" t="str">
        <f t="shared" si="16"/>
        <v/>
      </c>
      <c r="AW109" s="444">
        <f t="shared" si="32"/>
        <v>0</v>
      </c>
      <c r="AX109" s="444">
        <f t="shared" si="33"/>
        <v>0</v>
      </c>
      <c r="AY109" s="448"/>
      <c r="AZ109" s="448"/>
      <c r="BB109" s="448">
        <v>63</v>
      </c>
      <c r="BC109" s="456" t="str">
        <f t="shared" si="17"/>
        <v/>
      </c>
      <c r="BD109" s="444">
        <f t="shared" si="34"/>
        <v>0</v>
      </c>
      <c r="BE109" s="444">
        <f t="shared" si="35"/>
        <v>0</v>
      </c>
      <c r="BF109" s="444"/>
      <c r="BG109" s="444"/>
      <c r="BH109" s="444" t="str">
        <f t="shared" si="18"/>
        <v/>
      </c>
      <c r="BI109" s="444">
        <f t="shared" si="36"/>
        <v>0</v>
      </c>
      <c r="BJ109" s="444">
        <f t="shared" si="37"/>
        <v>0</v>
      </c>
      <c r="BK109" s="444"/>
      <c r="BL109" s="444"/>
      <c r="BM109" s="444" t="str">
        <f t="shared" si="19"/>
        <v/>
      </c>
      <c r="BN109" s="444">
        <f t="shared" si="38"/>
        <v>0</v>
      </c>
      <c r="BO109" s="444">
        <f t="shared" si="39"/>
        <v>0</v>
      </c>
      <c r="BP109" s="448"/>
      <c r="BQ109" s="448"/>
    </row>
    <row r="110" spans="1:69">
      <c r="A110" s="406"/>
      <c r="C110" s="406">
        <v>64</v>
      </c>
      <c r="D110" s="428" t="str">
        <f t="shared" si="2"/>
        <v/>
      </c>
      <c r="E110" s="399">
        <f t="shared" si="20"/>
        <v>0</v>
      </c>
      <c r="F110" s="399">
        <f t="shared" si="21"/>
        <v>0</v>
      </c>
      <c r="G110" s="399"/>
      <c r="H110" s="399"/>
      <c r="I110" s="399">
        <f t="shared" si="3"/>
        <v>0</v>
      </c>
      <c r="J110" s="399"/>
      <c r="K110" s="399" t="str">
        <f t="shared" si="4"/>
        <v/>
      </c>
      <c r="L110" s="399">
        <f t="shared" si="22"/>
        <v>0</v>
      </c>
      <c r="M110" s="399">
        <f t="shared" si="23"/>
        <v>0</v>
      </c>
      <c r="N110" s="399"/>
      <c r="O110" s="399"/>
      <c r="P110" s="399">
        <f t="shared" si="5"/>
        <v>0</v>
      </c>
      <c r="Q110" s="399" t="str">
        <f t="shared" si="6"/>
        <v/>
      </c>
      <c r="R110" s="399">
        <f t="shared" si="24"/>
        <v>0</v>
      </c>
      <c r="S110" s="399">
        <f t="shared" si="25"/>
        <v>0</v>
      </c>
      <c r="T110" s="406"/>
      <c r="U110" s="406"/>
      <c r="V110" s="399">
        <f t="shared" si="7"/>
        <v>0</v>
      </c>
      <c r="W110" s="399" t="str">
        <f t="shared" si="8"/>
        <v/>
      </c>
      <c r="X110" s="399">
        <f t="shared" si="26"/>
        <v>0</v>
      </c>
      <c r="Y110" s="399">
        <f t="shared" si="27"/>
        <v>0</v>
      </c>
      <c r="Z110" s="406"/>
      <c r="AA110" s="406"/>
      <c r="AB110" s="399">
        <f t="shared" si="9"/>
        <v>0</v>
      </c>
      <c r="AC110" s="399"/>
      <c r="AD110" s="399" t="str">
        <f t="shared" si="10"/>
        <v/>
      </c>
      <c r="AE110" s="399">
        <f t="shared" si="11"/>
        <v>0</v>
      </c>
      <c r="AF110" s="399">
        <f t="shared" si="12"/>
        <v>0</v>
      </c>
      <c r="AG110" s="448"/>
      <c r="AH110" s="448"/>
      <c r="AI110" s="444">
        <f t="shared" si="13"/>
        <v>0</v>
      </c>
      <c r="AJ110" s="448"/>
      <c r="AK110" s="448">
        <v>64</v>
      </c>
      <c r="AL110" s="456" t="str">
        <f t="shared" si="14"/>
        <v/>
      </c>
      <c r="AM110" s="444">
        <f t="shared" si="28"/>
        <v>0</v>
      </c>
      <c r="AN110" s="444">
        <f t="shared" si="29"/>
        <v>0</v>
      </c>
      <c r="AO110" s="444"/>
      <c r="AP110" s="444"/>
      <c r="AQ110" s="444" t="str">
        <f t="shared" si="15"/>
        <v/>
      </c>
      <c r="AR110" s="444">
        <f t="shared" si="30"/>
        <v>0</v>
      </c>
      <c r="AS110" s="444">
        <f t="shared" si="31"/>
        <v>0</v>
      </c>
      <c r="AT110" s="444"/>
      <c r="AU110" s="444"/>
      <c r="AV110" s="444" t="str">
        <f t="shared" si="16"/>
        <v/>
      </c>
      <c r="AW110" s="444">
        <f t="shared" si="32"/>
        <v>0</v>
      </c>
      <c r="AX110" s="444">
        <f t="shared" si="33"/>
        <v>0</v>
      </c>
      <c r="AY110" s="448"/>
      <c r="AZ110" s="448"/>
      <c r="BB110" s="448">
        <v>64</v>
      </c>
      <c r="BC110" s="456" t="str">
        <f t="shared" si="17"/>
        <v/>
      </c>
      <c r="BD110" s="444">
        <f t="shared" si="34"/>
        <v>0</v>
      </c>
      <c r="BE110" s="444">
        <f t="shared" si="35"/>
        <v>0</v>
      </c>
      <c r="BF110" s="444"/>
      <c r="BG110" s="444"/>
      <c r="BH110" s="444" t="str">
        <f t="shared" si="18"/>
        <v/>
      </c>
      <c r="BI110" s="444">
        <f t="shared" si="36"/>
        <v>0</v>
      </c>
      <c r="BJ110" s="444">
        <f t="shared" si="37"/>
        <v>0</v>
      </c>
      <c r="BK110" s="444"/>
      <c r="BL110" s="444"/>
      <c r="BM110" s="444" t="str">
        <f t="shared" si="19"/>
        <v/>
      </c>
      <c r="BN110" s="444">
        <f t="shared" si="38"/>
        <v>0</v>
      </c>
      <c r="BO110" s="444">
        <f t="shared" si="39"/>
        <v>0</v>
      </c>
      <c r="BP110" s="448"/>
      <c r="BQ110" s="448"/>
    </row>
    <row r="111" spans="1:69">
      <c r="A111" s="406"/>
      <c r="C111" s="406">
        <v>65</v>
      </c>
      <c r="D111" s="428" t="str">
        <f t="shared" si="2"/>
        <v/>
      </c>
      <c r="E111" s="399">
        <f t="shared" si="20"/>
        <v>0</v>
      </c>
      <c r="F111" s="399">
        <f t="shared" si="21"/>
        <v>0</v>
      </c>
      <c r="G111" s="399"/>
      <c r="H111" s="399"/>
      <c r="I111" s="399">
        <f t="shared" si="3"/>
        <v>0</v>
      </c>
      <c r="J111" s="399"/>
      <c r="K111" s="399" t="str">
        <f t="shared" si="4"/>
        <v/>
      </c>
      <c r="L111" s="399">
        <f t="shared" si="22"/>
        <v>0</v>
      </c>
      <c r="M111" s="399">
        <f t="shared" si="23"/>
        <v>0</v>
      </c>
      <c r="N111" s="399"/>
      <c r="O111" s="399"/>
      <c r="P111" s="399">
        <f t="shared" si="5"/>
        <v>0</v>
      </c>
      <c r="Q111" s="399" t="str">
        <f t="shared" si="6"/>
        <v/>
      </c>
      <c r="R111" s="399">
        <f t="shared" si="24"/>
        <v>0</v>
      </c>
      <c r="S111" s="399">
        <f t="shared" si="25"/>
        <v>0</v>
      </c>
      <c r="T111" s="406"/>
      <c r="U111" s="406"/>
      <c r="V111" s="399">
        <f t="shared" si="7"/>
        <v>0</v>
      </c>
      <c r="W111" s="399" t="str">
        <f t="shared" si="8"/>
        <v/>
      </c>
      <c r="X111" s="399">
        <f t="shared" si="26"/>
        <v>0</v>
      </c>
      <c r="Y111" s="399">
        <f t="shared" si="27"/>
        <v>0</v>
      </c>
      <c r="Z111" s="406"/>
      <c r="AA111" s="406"/>
      <c r="AB111" s="399">
        <f t="shared" si="9"/>
        <v>0</v>
      </c>
      <c r="AC111" s="399"/>
      <c r="AD111" s="399" t="str">
        <f t="shared" si="10"/>
        <v/>
      </c>
      <c r="AE111" s="399">
        <f t="shared" si="11"/>
        <v>0</v>
      </c>
      <c r="AF111" s="399">
        <f t="shared" si="12"/>
        <v>0</v>
      </c>
      <c r="AG111" s="448"/>
      <c r="AH111" s="448"/>
      <c r="AI111" s="444">
        <f t="shared" si="13"/>
        <v>0</v>
      </c>
      <c r="AJ111" s="448"/>
      <c r="AK111" s="448">
        <v>65</v>
      </c>
      <c r="AL111" s="456" t="str">
        <f t="shared" si="14"/>
        <v/>
      </c>
      <c r="AM111" s="444">
        <f t="shared" si="28"/>
        <v>0</v>
      </c>
      <c r="AN111" s="444">
        <f t="shared" si="29"/>
        <v>0</v>
      </c>
      <c r="AO111" s="444"/>
      <c r="AP111" s="444"/>
      <c r="AQ111" s="444" t="str">
        <f t="shared" si="15"/>
        <v/>
      </c>
      <c r="AR111" s="444">
        <f t="shared" si="30"/>
        <v>0</v>
      </c>
      <c r="AS111" s="444">
        <f t="shared" si="31"/>
        <v>0</v>
      </c>
      <c r="AT111" s="444"/>
      <c r="AU111" s="444"/>
      <c r="AV111" s="444" t="str">
        <f t="shared" si="16"/>
        <v/>
      </c>
      <c r="AW111" s="444">
        <f t="shared" si="32"/>
        <v>0</v>
      </c>
      <c r="AX111" s="444">
        <f t="shared" si="33"/>
        <v>0</v>
      </c>
      <c r="AY111" s="448"/>
      <c r="AZ111" s="448"/>
      <c r="BB111" s="448">
        <v>65</v>
      </c>
      <c r="BC111" s="456" t="str">
        <f t="shared" si="17"/>
        <v/>
      </c>
      <c r="BD111" s="444">
        <f t="shared" si="34"/>
        <v>0</v>
      </c>
      <c r="BE111" s="444">
        <f t="shared" si="35"/>
        <v>0</v>
      </c>
      <c r="BF111" s="444"/>
      <c r="BG111" s="444"/>
      <c r="BH111" s="444" t="str">
        <f t="shared" si="18"/>
        <v/>
      </c>
      <c r="BI111" s="444">
        <f t="shared" si="36"/>
        <v>0</v>
      </c>
      <c r="BJ111" s="444">
        <f t="shared" si="37"/>
        <v>0</v>
      </c>
      <c r="BK111" s="444"/>
      <c r="BL111" s="444"/>
      <c r="BM111" s="444" t="str">
        <f t="shared" si="19"/>
        <v/>
      </c>
      <c r="BN111" s="444">
        <f t="shared" si="38"/>
        <v>0</v>
      </c>
      <c r="BO111" s="444">
        <f t="shared" si="39"/>
        <v>0</v>
      </c>
      <c r="BP111" s="448"/>
      <c r="BQ111" s="448"/>
    </row>
    <row r="112" spans="1:69">
      <c r="A112" s="406"/>
      <c r="C112" s="406">
        <v>66</v>
      </c>
      <c r="D112" s="428" t="str">
        <f t="shared" ref="D112:D175" si="40">IF($C112=(E$24+1),E$18,IF($C112&gt;E$21+E$24,"",D111-F111))</f>
        <v/>
      </c>
      <c r="E112" s="399">
        <f t="shared" si="20"/>
        <v>0</v>
      </c>
      <c r="F112" s="399">
        <f t="shared" si="21"/>
        <v>0</v>
      </c>
      <c r="G112" s="399"/>
      <c r="H112" s="399"/>
      <c r="I112" s="399">
        <f t="shared" ref="I112:I175" si="41">SUM(E112+F112)</f>
        <v>0</v>
      </c>
      <c r="J112" s="399"/>
      <c r="K112" s="399" t="str">
        <f t="shared" ref="K112:K175" si="42">IF($C112=(L$24+1),L$18,IF($C112&gt;L$21+L$24,"",K111-M111))</f>
        <v/>
      </c>
      <c r="L112" s="399">
        <f t="shared" si="22"/>
        <v>0</v>
      </c>
      <c r="M112" s="399">
        <f t="shared" si="23"/>
        <v>0</v>
      </c>
      <c r="N112" s="399"/>
      <c r="O112" s="399"/>
      <c r="P112" s="399">
        <f t="shared" ref="P112:P175" si="43">SUM(L112+M112)</f>
        <v>0</v>
      </c>
      <c r="Q112" s="399" t="str">
        <f t="shared" ref="Q112:Q175" si="44">IF($C112=(R$24+1),R$18,IF($C112&gt;R$21+R$24,"",Q111-S111))</f>
        <v/>
      </c>
      <c r="R112" s="399">
        <f t="shared" si="24"/>
        <v>0</v>
      </c>
      <c r="S112" s="399">
        <f t="shared" si="25"/>
        <v>0</v>
      </c>
      <c r="T112" s="406"/>
      <c r="U112" s="406"/>
      <c r="V112" s="399">
        <f t="shared" ref="V112:V175" si="45">SUM(R112+S112)</f>
        <v>0</v>
      </c>
      <c r="W112" s="399" t="str">
        <f t="shared" ref="W112:W175" si="46">IF($C112=(X$24+1),X$18,IF($C112&gt;X$21+X$24,"",W111-Y111))</f>
        <v/>
      </c>
      <c r="X112" s="399">
        <f t="shared" si="26"/>
        <v>0</v>
      </c>
      <c r="Y112" s="399">
        <f t="shared" si="27"/>
        <v>0</v>
      </c>
      <c r="Z112" s="406"/>
      <c r="AA112" s="406"/>
      <c r="AB112" s="399">
        <f t="shared" ref="AB112:AB175" si="47">SUM(X112+Y112)</f>
        <v>0</v>
      </c>
      <c r="AC112" s="399"/>
      <c r="AD112" s="399" t="str">
        <f t="shared" ref="AD112:AD175" si="48">IF($C112=(AE$24+1),AE$18,IF($C112&gt;AE$21+AE$24,"",AD111-AF111))</f>
        <v/>
      </c>
      <c r="AE112" s="399">
        <f t="shared" ref="AE112:AE175" si="49">IF($C112&gt;AE$21+AE$24,0,+AD112*AE$19/1200)</f>
        <v>0</v>
      </c>
      <c r="AF112" s="399">
        <f t="shared" ref="AF112:AF175" si="50">IF(AD112=0,0,IF($C112&gt;AE$21+AE$24,0,IF($C112&gt;(AE$25+AE$24),(+AE$26-AE112),0)))</f>
        <v>0</v>
      </c>
      <c r="AG112" s="448"/>
      <c r="AH112" s="448"/>
      <c r="AI112" s="444">
        <f t="shared" ref="AI112:AI175" si="51">SUM(AE112+AF112)</f>
        <v>0</v>
      </c>
      <c r="AJ112" s="448"/>
      <c r="AK112" s="448">
        <v>66</v>
      </c>
      <c r="AL112" s="456" t="str">
        <f t="shared" ref="AL112:AL175" si="52">IF($C112=(AM$24+1),AM$18,IF($C112&gt;AM$21+AM$24,"",AL111-AN111))</f>
        <v/>
      </c>
      <c r="AM112" s="444">
        <f t="shared" si="28"/>
        <v>0</v>
      </c>
      <c r="AN112" s="444">
        <f t="shared" si="29"/>
        <v>0</v>
      </c>
      <c r="AO112" s="444"/>
      <c r="AP112" s="444"/>
      <c r="AQ112" s="444" t="str">
        <f t="shared" ref="AQ112:AQ175" si="53">IF($C112=(AR$24+1),AR$18,IF($C112&gt;AR$21+AR$24,"",AQ111-AS111))</f>
        <v/>
      </c>
      <c r="AR112" s="444">
        <f t="shared" si="30"/>
        <v>0</v>
      </c>
      <c r="AS112" s="444">
        <f t="shared" si="31"/>
        <v>0</v>
      </c>
      <c r="AT112" s="444"/>
      <c r="AU112" s="444"/>
      <c r="AV112" s="444" t="str">
        <f t="shared" ref="AV112:AV175" si="54">IF($C112=(AW$24+1),AW$18,IF($C112&gt;AW$21+AW$24,"",AV111-AX111))</f>
        <v/>
      </c>
      <c r="AW112" s="444">
        <f t="shared" si="32"/>
        <v>0</v>
      </c>
      <c r="AX112" s="444">
        <f t="shared" si="33"/>
        <v>0</v>
      </c>
      <c r="AY112" s="448"/>
      <c r="AZ112" s="448"/>
      <c r="BB112" s="448">
        <v>66</v>
      </c>
      <c r="BC112" s="456" t="str">
        <f t="shared" ref="BC112:BC175" si="55">IF($C112=(BD$24+1),BD$18,IF($C112&gt;BD$21+BD$24,"",BC111-BE111))</f>
        <v/>
      </c>
      <c r="BD112" s="444">
        <f t="shared" si="34"/>
        <v>0</v>
      </c>
      <c r="BE112" s="444">
        <f t="shared" si="35"/>
        <v>0</v>
      </c>
      <c r="BF112" s="444"/>
      <c r="BG112" s="444"/>
      <c r="BH112" s="444" t="str">
        <f t="shared" ref="BH112:BH175" si="56">IF($C112=(BI$24+1),BI$18,IF($C112&gt;BI$21+BI$24,"",BH111-BJ111))</f>
        <v/>
      </c>
      <c r="BI112" s="444">
        <f t="shared" si="36"/>
        <v>0</v>
      </c>
      <c r="BJ112" s="444">
        <f t="shared" si="37"/>
        <v>0</v>
      </c>
      <c r="BK112" s="444"/>
      <c r="BL112" s="444"/>
      <c r="BM112" s="444" t="str">
        <f t="shared" ref="BM112:BM175" si="57">IF($C112=(BN$24+1),BN$18,IF($C112&gt;BN$21+BN$24,"",BM111-BO111))</f>
        <v/>
      </c>
      <c r="BN112" s="444">
        <f t="shared" si="38"/>
        <v>0</v>
      </c>
      <c r="BO112" s="444">
        <f t="shared" si="39"/>
        <v>0</v>
      </c>
      <c r="BP112" s="448"/>
      <c r="BQ112" s="448"/>
    </row>
    <row r="113" spans="1:69">
      <c r="A113" s="406"/>
      <c r="C113" s="406">
        <v>67</v>
      </c>
      <c r="D113" s="428" t="str">
        <f t="shared" si="40"/>
        <v/>
      </c>
      <c r="E113" s="399">
        <f t="shared" ref="E113:E176" si="58">IF($C113&gt;E$21+E$24,0,+D113*E$19/1200)</f>
        <v>0</v>
      </c>
      <c r="F113" s="399">
        <f t="shared" ref="F113:F176" si="59">IF(D113=0,0,IF($C113&gt;E$21+E$24,0,IF($C113&gt;(E$25+E$24),(+E$26-E113),0)))</f>
        <v>0</v>
      </c>
      <c r="G113" s="399"/>
      <c r="H113" s="399"/>
      <c r="I113" s="399">
        <f t="shared" si="41"/>
        <v>0</v>
      </c>
      <c r="J113" s="399"/>
      <c r="K113" s="399" t="str">
        <f t="shared" si="42"/>
        <v/>
      </c>
      <c r="L113" s="399">
        <f t="shared" ref="L113:L176" si="60">IF($C113&gt;L$21+L$24,0,+K113*L$19/1200)</f>
        <v>0</v>
      </c>
      <c r="M113" s="399">
        <f t="shared" ref="M113:M176" si="61">IF(K113=0,0,IF($C113&gt;L$21+L$24,0,IF($C113&gt;(L$25+L$24),(+L$26-L113),0)))</f>
        <v>0</v>
      </c>
      <c r="N113" s="399"/>
      <c r="O113" s="399"/>
      <c r="P113" s="399">
        <f t="shared" si="43"/>
        <v>0</v>
      </c>
      <c r="Q113" s="399" t="str">
        <f t="shared" si="44"/>
        <v/>
      </c>
      <c r="R113" s="399">
        <f t="shared" ref="R113:R176" si="62">IF($C113&gt;R$21+R$24,0,+Q113*R$19/1200)</f>
        <v>0</v>
      </c>
      <c r="S113" s="399">
        <f t="shared" ref="S113:S176" si="63">IF(Q113=0,0,IF($C113&gt;R$21+R$24,0,IF($C113&gt;(R$25+R$24),(+R$26-R113),0)))</f>
        <v>0</v>
      </c>
      <c r="T113" s="406"/>
      <c r="U113" s="406"/>
      <c r="V113" s="399">
        <f t="shared" si="45"/>
        <v>0</v>
      </c>
      <c r="W113" s="399" t="str">
        <f t="shared" si="46"/>
        <v/>
      </c>
      <c r="X113" s="399">
        <f t="shared" ref="X113:X176" si="64">IF($C113&gt;X$21+X$24,0,+W113*X$19/1200)</f>
        <v>0</v>
      </c>
      <c r="Y113" s="399">
        <f t="shared" ref="Y113:Y176" si="65">IF(W113=0,0,IF($C113&gt;X$21+X$24,0,IF($C113&gt;(X$25+X$24),(+X$26-X113),0)))</f>
        <v>0</v>
      </c>
      <c r="Z113" s="406"/>
      <c r="AA113" s="406"/>
      <c r="AB113" s="399">
        <f t="shared" si="47"/>
        <v>0</v>
      </c>
      <c r="AC113" s="399"/>
      <c r="AD113" s="399" t="str">
        <f t="shared" si="48"/>
        <v/>
      </c>
      <c r="AE113" s="399">
        <f t="shared" si="49"/>
        <v>0</v>
      </c>
      <c r="AF113" s="399">
        <f t="shared" si="50"/>
        <v>0</v>
      </c>
      <c r="AG113" s="448"/>
      <c r="AH113" s="448"/>
      <c r="AI113" s="444">
        <f t="shared" si="51"/>
        <v>0</v>
      </c>
      <c r="AJ113" s="448"/>
      <c r="AK113" s="448">
        <v>67</v>
      </c>
      <c r="AL113" s="456" t="str">
        <f t="shared" si="52"/>
        <v/>
      </c>
      <c r="AM113" s="444">
        <f t="shared" ref="AM113:AM176" si="66">IF($C113&gt;AM$21+AM$24,0,+AL113*AM$19/1200)</f>
        <v>0</v>
      </c>
      <c r="AN113" s="444">
        <f t="shared" ref="AN113:AN176" si="67">IF(AL113=0,0,IF($C113&gt;AM$21+AM$24,0,IF($C113&gt;(AM$25+AM$24),(+AM$26-AM113),0)))</f>
        <v>0</v>
      </c>
      <c r="AO113" s="444"/>
      <c r="AP113" s="444"/>
      <c r="AQ113" s="444" t="str">
        <f t="shared" si="53"/>
        <v/>
      </c>
      <c r="AR113" s="444">
        <f t="shared" ref="AR113:AR176" si="68">IF($C113&gt;AR$21+AR$24,0,+AQ113*AR$19/1200)</f>
        <v>0</v>
      </c>
      <c r="AS113" s="444">
        <f t="shared" ref="AS113:AS176" si="69">IF(AQ113=0,0,IF($C113&gt;AR$21+AR$24,0,IF($C113&gt;(AR$25+AR$24),(+AR$26-AR113),0)))</f>
        <v>0</v>
      </c>
      <c r="AT113" s="444"/>
      <c r="AU113" s="444"/>
      <c r="AV113" s="444" t="str">
        <f t="shared" si="54"/>
        <v/>
      </c>
      <c r="AW113" s="444">
        <f t="shared" ref="AW113:AW176" si="70">IF($C113&gt;AW$21+AW$24,0,+AV113*AW$19/1200)</f>
        <v>0</v>
      </c>
      <c r="AX113" s="444">
        <f t="shared" ref="AX113:AX176" si="71">IF(AV113=0,0,IF($C113&gt;AW$21+AW$24,0,IF($C113&gt;(AW$25+AW$24),(+AW$26-AW113),0)))</f>
        <v>0</v>
      </c>
      <c r="AY113" s="448"/>
      <c r="AZ113" s="448"/>
      <c r="BB113" s="448">
        <v>67</v>
      </c>
      <c r="BC113" s="456" t="str">
        <f t="shared" si="55"/>
        <v/>
      </c>
      <c r="BD113" s="444">
        <f t="shared" ref="BD113:BD176" si="72">IF($C113&gt;BD$21+BD$24,0,+BC113*BD$19/1200)</f>
        <v>0</v>
      </c>
      <c r="BE113" s="444">
        <f t="shared" ref="BE113:BE176" si="73">IF(BC113=0,0,IF($C113&gt;BD$21+BD$24,0,IF($C113&gt;(BD$25+BD$24),(+BD$26-BD113),0)))</f>
        <v>0</v>
      </c>
      <c r="BF113" s="444"/>
      <c r="BG113" s="444"/>
      <c r="BH113" s="444" t="str">
        <f t="shared" si="56"/>
        <v/>
      </c>
      <c r="BI113" s="444">
        <f t="shared" ref="BI113:BI176" si="74">IF($C113&gt;BI$21+BI$24,0,+BH113*BI$19/1200)</f>
        <v>0</v>
      </c>
      <c r="BJ113" s="444">
        <f t="shared" ref="BJ113:BJ176" si="75">IF(BH113=0,0,IF($C113&gt;BI$21+BI$24,0,IF($C113&gt;(BI$25+BI$24),(+BI$26-BI113),0)))</f>
        <v>0</v>
      </c>
      <c r="BK113" s="444"/>
      <c r="BL113" s="444"/>
      <c r="BM113" s="444" t="str">
        <f t="shared" si="57"/>
        <v/>
      </c>
      <c r="BN113" s="444">
        <f t="shared" ref="BN113:BN176" si="76">IF($C113&gt;BN$21+BN$24,0,+BM113*BN$19/1200)</f>
        <v>0</v>
      </c>
      <c r="BO113" s="444">
        <f t="shared" ref="BO113:BO176" si="77">IF(BM113=0,0,IF($C113&gt;BN$21+BN$24,0,IF($C113&gt;(BN$25+BN$24),(+BN$26-BN113),0)))</f>
        <v>0</v>
      </c>
      <c r="BP113" s="448"/>
      <c r="BQ113" s="448"/>
    </row>
    <row r="114" spans="1:69">
      <c r="A114" s="406"/>
      <c r="C114" s="406">
        <v>68</v>
      </c>
      <c r="D114" s="428" t="str">
        <f t="shared" si="40"/>
        <v/>
      </c>
      <c r="E114" s="399">
        <f t="shared" si="58"/>
        <v>0</v>
      </c>
      <c r="F114" s="399">
        <f t="shared" si="59"/>
        <v>0</v>
      </c>
      <c r="G114" s="399"/>
      <c r="H114" s="399"/>
      <c r="I114" s="399">
        <f t="shared" si="41"/>
        <v>0</v>
      </c>
      <c r="J114" s="399"/>
      <c r="K114" s="399" t="str">
        <f t="shared" si="42"/>
        <v/>
      </c>
      <c r="L114" s="399">
        <f t="shared" si="60"/>
        <v>0</v>
      </c>
      <c r="M114" s="399">
        <f t="shared" si="61"/>
        <v>0</v>
      </c>
      <c r="N114" s="399"/>
      <c r="O114" s="399"/>
      <c r="P114" s="399">
        <f t="shared" si="43"/>
        <v>0</v>
      </c>
      <c r="Q114" s="399" t="str">
        <f t="shared" si="44"/>
        <v/>
      </c>
      <c r="R114" s="399">
        <f t="shared" si="62"/>
        <v>0</v>
      </c>
      <c r="S114" s="399">
        <f t="shared" si="63"/>
        <v>0</v>
      </c>
      <c r="T114" s="406"/>
      <c r="U114" s="406"/>
      <c r="V114" s="399">
        <f t="shared" si="45"/>
        <v>0</v>
      </c>
      <c r="W114" s="399" t="str">
        <f t="shared" si="46"/>
        <v/>
      </c>
      <c r="X114" s="399">
        <f t="shared" si="64"/>
        <v>0</v>
      </c>
      <c r="Y114" s="399">
        <f t="shared" si="65"/>
        <v>0</v>
      </c>
      <c r="Z114" s="406"/>
      <c r="AA114" s="406"/>
      <c r="AB114" s="399">
        <f t="shared" si="47"/>
        <v>0</v>
      </c>
      <c r="AC114" s="399"/>
      <c r="AD114" s="399" t="str">
        <f t="shared" si="48"/>
        <v/>
      </c>
      <c r="AE114" s="399">
        <f t="shared" si="49"/>
        <v>0</v>
      </c>
      <c r="AF114" s="399">
        <f t="shared" si="50"/>
        <v>0</v>
      </c>
      <c r="AG114" s="448"/>
      <c r="AH114" s="448"/>
      <c r="AI114" s="444">
        <f t="shared" si="51"/>
        <v>0</v>
      </c>
      <c r="AJ114" s="448"/>
      <c r="AK114" s="448">
        <v>68</v>
      </c>
      <c r="AL114" s="456" t="str">
        <f t="shared" si="52"/>
        <v/>
      </c>
      <c r="AM114" s="444">
        <f t="shared" si="66"/>
        <v>0</v>
      </c>
      <c r="AN114" s="444">
        <f t="shared" si="67"/>
        <v>0</v>
      </c>
      <c r="AO114" s="444"/>
      <c r="AP114" s="444"/>
      <c r="AQ114" s="444" t="str">
        <f t="shared" si="53"/>
        <v/>
      </c>
      <c r="AR114" s="444">
        <f t="shared" si="68"/>
        <v>0</v>
      </c>
      <c r="AS114" s="444">
        <f t="shared" si="69"/>
        <v>0</v>
      </c>
      <c r="AT114" s="444"/>
      <c r="AU114" s="444"/>
      <c r="AV114" s="444" t="str">
        <f t="shared" si="54"/>
        <v/>
      </c>
      <c r="AW114" s="444">
        <f t="shared" si="70"/>
        <v>0</v>
      </c>
      <c r="AX114" s="444">
        <f t="shared" si="71"/>
        <v>0</v>
      </c>
      <c r="AY114" s="448"/>
      <c r="AZ114" s="448"/>
      <c r="BB114" s="448">
        <v>68</v>
      </c>
      <c r="BC114" s="456" t="str">
        <f t="shared" si="55"/>
        <v/>
      </c>
      <c r="BD114" s="444">
        <f t="shared" si="72"/>
        <v>0</v>
      </c>
      <c r="BE114" s="444">
        <f t="shared" si="73"/>
        <v>0</v>
      </c>
      <c r="BF114" s="444"/>
      <c r="BG114" s="444"/>
      <c r="BH114" s="444" t="str">
        <f t="shared" si="56"/>
        <v/>
      </c>
      <c r="BI114" s="444">
        <f t="shared" si="74"/>
        <v>0</v>
      </c>
      <c r="BJ114" s="444">
        <f t="shared" si="75"/>
        <v>0</v>
      </c>
      <c r="BK114" s="444"/>
      <c r="BL114" s="444"/>
      <c r="BM114" s="444" t="str">
        <f t="shared" si="57"/>
        <v/>
      </c>
      <c r="BN114" s="444">
        <f t="shared" si="76"/>
        <v>0</v>
      </c>
      <c r="BO114" s="444">
        <f t="shared" si="77"/>
        <v>0</v>
      </c>
      <c r="BP114" s="448"/>
      <c r="BQ114" s="448"/>
    </row>
    <row r="115" spans="1:69">
      <c r="A115" s="406"/>
      <c r="C115" s="406">
        <v>69</v>
      </c>
      <c r="D115" s="428" t="str">
        <f t="shared" si="40"/>
        <v/>
      </c>
      <c r="E115" s="399">
        <f t="shared" si="58"/>
        <v>0</v>
      </c>
      <c r="F115" s="399">
        <f t="shared" si="59"/>
        <v>0</v>
      </c>
      <c r="G115" s="399"/>
      <c r="H115" s="399"/>
      <c r="I115" s="399">
        <f t="shared" si="41"/>
        <v>0</v>
      </c>
      <c r="J115" s="399"/>
      <c r="K115" s="399" t="str">
        <f t="shared" si="42"/>
        <v/>
      </c>
      <c r="L115" s="399">
        <f t="shared" si="60"/>
        <v>0</v>
      </c>
      <c r="M115" s="399">
        <f t="shared" si="61"/>
        <v>0</v>
      </c>
      <c r="N115" s="399"/>
      <c r="O115" s="399"/>
      <c r="P115" s="399">
        <f t="shared" si="43"/>
        <v>0</v>
      </c>
      <c r="Q115" s="399" t="str">
        <f t="shared" si="44"/>
        <v/>
      </c>
      <c r="R115" s="399">
        <f t="shared" si="62"/>
        <v>0</v>
      </c>
      <c r="S115" s="399">
        <f t="shared" si="63"/>
        <v>0</v>
      </c>
      <c r="T115" s="406"/>
      <c r="U115" s="406"/>
      <c r="V115" s="399">
        <f t="shared" si="45"/>
        <v>0</v>
      </c>
      <c r="W115" s="399" t="str">
        <f t="shared" si="46"/>
        <v/>
      </c>
      <c r="X115" s="399">
        <f t="shared" si="64"/>
        <v>0</v>
      </c>
      <c r="Y115" s="399">
        <f t="shared" si="65"/>
        <v>0</v>
      </c>
      <c r="Z115" s="406"/>
      <c r="AA115" s="406"/>
      <c r="AB115" s="399">
        <f t="shared" si="47"/>
        <v>0</v>
      </c>
      <c r="AC115" s="399"/>
      <c r="AD115" s="399" t="str">
        <f t="shared" si="48"/>
        <v/>
      </c>
      <c r="AE115" s="399">
        <f t="shared" si="49"/>
        <v>0</v>
      </c>
      <c r="AF115" s="399">
        <f t="shared" si="50"/>
        <v>0</v>
      </c>
      <c r="AG115" s="448"/>
      <c r="AH115" s="448"/>
      <c r="AI115" s="444">
        <f t="shared" si="51"/>
        <v>0</v>
      </c>
      <c r="AJ115" s="448"/>
      <c r="AK115" s="448">
        <v>69</v>
      </c>
      <c r="AL115" s="456" t="str">
        <f t="shared" si="52"/>
        <v/>
      </c>
      <c r="AM115" s="444">
        <f t="shared" si="66"/>
        <v>0</v>
      </c>
      <c r="AN115" s="444">
        <f t="shared" si="67"/>
        <v>0</v>
      </c>
      <c r="AO115" s="444"/>
      <c r="AP115" s="444"/>
      <c r="AQ115" s="444" t="str">
        <f t="shared" si="53"/>
        <v/>
      </c>
      <c r="AR115" s="444">
        <f t="shared" si="68"/>
        <v>0</v>
      </c>
      <c r="AS115" s="444">
        <f t="shared" si="69"/>
        <v>0</v>
      </c>
      <c r="AT115" s="444"/>
      <c r="AU115" s="444"/>
      <c r="AV115" s="444" t="str">
        <f t="shared" si="54"/>
        <v/>
      </c>
      <c r="AW115" s="444">
        <f t="shared" si="70"/>
        <v>0</v>
      </c>
      <c r="AX115" s="444">
        <f t="shared" si="71"/>
        <v>0</v>
      </c>
      <c r="AY115" s="448"/>
      <c r="AZ115" s="448"/>
      <c r="BB115" s="448">
        <v>69</v>
      </c>
      <c r="BC115" s="456" t="str">
        <f t="shared" si="55"/>
        <v/>
      </c>
      <c r="BD115" s="444">
        <f t="shared" si="72"/>
        <v>0</v>
      </c>
      <c r="BE115" s="444">
        <f t="shared" si="73"/>
        <v>0</v>
      </c>
      <c r="BF115" s="444"/>
      <c r="BG115" s="444"/>
      <c r="BH115" s="444" t="str">
        <f t="shared" si="56"/>
        <v/>
      </c>
      <c r="BI115" s="444">
        <f t="shared" si="74"/>
        <v>0</v>
      </c>
      <c r="BJ115" s="444">
        <f t="shared" si="75"/>
        <v>0</v>
      </c>
      <c r="BK115" s="444"/>
      <c r="BL115" s="444"/>
      <c r="BM115" s="444" t="str">
        <f t="shared" si="57"/>
        <v/>
      </c>
      <c r="BN115" s="444">
        <f t="shared" si="76"/>
        <v>0</v>
      </c>
      <c r="BO115" s="444">
        <f t="shared" si="77"/>
        <v>0</v>
      </c>
      <c r="BP115" s="448"/>
      <c r="BQ115" s="448"/>
    </row>
    <row r="116" spans="1:69">
      <c r="A116" s="406"/>
      <c r="C116" s="406">
        <v>70</v>
      </c>
      <c r="D116" s="428" t="str">
        <f t="shared" si="40"/>
        <v/>
      </c>
      <c r="E116" s="399">
        <f t="shared" si="58"/>
        <v>0</v>
      </c>
      <c r="F116" s="399">
        <f t="shared" si="59"/>
        <v>0</v>
      </c>
      <c r="G116" s="399"/>
      <c r="H116" s="399"/>
      <c r="I116" s="399">
        <f t="shared" si="41"/>
        <v>0</v>
      </c>
      <c r="J116" s="399"/>
      <c r="K116" s="399" t="str">
        <f t="shared" si="42"/>
        <v/>
      </c>
      <c r="L116" s="399">
        <f t="shared" si="60"/>
        <v>0</v>
      </c>
      <c r="M116" s="399">
        <f t="shared" si="61"/>
        <v>0</v>
      </c>
      <c r="N116" s="399"/>
      <c r="O116" s="399"/>
      <c r="P116" s="399">
        <f t="shared" si="43"/>
        <v>0</v>
      </c>
      <c r="Q116" s="399" t="str">
        <f t="shared" si="44"/>
        <v/>
      </c>
      <c r="R116" s="399">
        <f t="shared" si="62"/>
        <v>0</v>
      </c>
      <c r="S116" s="399">
        <f t="shared" si="63"/>
        <v>0</v>
      </c>
      <c r="T116" s="406"/>
      <c r="U116" s="406"/>
      <c r="V116" s="399">
        <f t="shared" si="45"/>
        <v>0</v>
      </c>
      <c r="W116" s="399" t="str">
        <f t="shared" si="46"/>
        <v/>
      </c>
      <c r="X116" s="399">
        <f t="shared" si="64"/>
        <v>0</v>
      </c>
      <c r="Y116" s="399">
        <f t="shared" si="65"/>
        <v>0</v>
      </c>
      <c r="Z116" s="406"/>
      <c r="AA116" s="406"/>
      <c r="AB116" s="399">
        <f t="shared" si="47"/>
        <v>0</v>
      </c>
      <c r="AC116" s="399"/>
      <c r="AD116" s="399" t="str">
        <f t="shared" si="48"/>
        <v/>
      </c>
      <c r="AE116" s="399">
        <f t="shared" si="49"/>
        <v>0</v>
      </c>
      <c r="AF116" s="399">
        <f t="shared" si="50"/>
        <v>0</v>
      </c>
      <c r="AG116" s="448"/>
      <c r="AH116" s="448"/>
      <c r="AI116" s="444">
        <f t="shared" si="51"/>
        <v>0</v>
      </c>
      <c r="AJ116" s="448"/>
      <c r="AK116" s="448">
        <v>70</v>
      </c>
      <c r="AL116" s="456" t="str">
        <f t="shared" si="52"/>
        <v/>
      </c>
      <c r="AM116" s="444">
        <f t="shared" si="66"/>
        <v>0</v>
      </c>
      <c r="AN116" s="444">
        <f t="shared" si="67"/>
        <v>0</v>
      </c>
      <c r="AO116" s="444"/>
      <c r="AP116" s="444"/>
      <c r="AQ116" s="444" t="str">
        <f t="shared" si="53"/>
        <v/>
      </c>
      <c r="AR116" s="444">
        <f t="shared" si="68"/>
        <v>0</v>
      </c>
      <c r="AS116" s="444">
        <f t="shared" si="69"/>
        <v>0</v>
      </c>
      <c r="AT116" s="444"/>
      <c r="AU116" s="444"/>
      <c r="AV116" s="444" t="str">
        <f t="shared" si="54"/>
        <v/>
      </c>
      <c r="AW116" s="444">
        <f t="shared" si="70"/>
        <v>0</v>
      </c>
      <c r="AX116" s="444">
        <f t="shared" si="71"/>
        <v>0</v>
      </c>
      <c r="AY116" s="448"/>
      <c r="AZ116" s="448"/>
      <c r="BB116" s="448">
        <v>70</v>
      </c>
      <c r="BC116" s="456" t="str">
        <f t="shared" si="55"/>
        <v/>
      </c>
      <c r="BD116" s="444">
        <f t="shared" si="72"/>
        <v>0</v>
      </c>
      <c r="BE116" s="444">
        <f t="shared" si="73"/>
        <v>0</v>
      </c>
      <c r="BF116" s="444"/>
      <c r="BG116" s="444"/>
      <c r="BH116" s="444" t="str">
        <f t="shared" si="56"/>
        <v/>
      </c>
      <c r="BI116" s="444">
        <f t="shared" si="74"/>
        <v>0</v>
      </c>
      <c r="BJ116" s="444">
        <f t="shared" si="75"/>
        <v>0</v>
      </c>
      <c r="BK116" s="444"/>
      <c r="BL116" s="444"/>
      <c r="BM116" s="444" t="str">
        <f t="shared" si="57"/>
        <v/>
      </c>
      <c r="BN116" s="444">
        <f t="shared" si="76"/>
        <v>0</v>
      </c>
      <c r="BO116" s="444">
        <f t="shared" si="77"/>
        <v>0</v>
      </c>
      <c r="BP116" s="448"/>
      <c r="BQ116" s="448"/>
    </row>
    <row r="117" spans="1:69">
      <c r="A117" s="406"/>
      <c r="C117" s="406">
        <v>71</v>
      </c>
      <c r="D117" s="428" t="str">
        <f t="shared" si="40"/>
        <v/>
      </c>
      <c r="E117" s="399">
        <f t="shared" si="58"/>
        <v>0</v>
      </c>
      <c r="F117" s="399">
        <f t="shared" si="59"/>
        <v>0</v>
      </c>
      <c r="G117" s="399"/>
      <c r="H117" s="399"/>
      <c r="I117" s="399">
        <f t="shared" si="41"/>
        <v>0</v>
      </c>
      <c r="J117" s="399"/>
      <c r="K117" s="399" t="str">
        <f t="shared" si="42"/>
        <v/>
      </c>
      <c r="L117" s="399">
        <f t="shared" si="60"/>
        <v>0</v>
      </c>
      <c r="M117" s="399">
        <f t="shared" si="61"/>
        <v>0</v>
      </c>
      <c r="N117" s="399"/>
      <c r="O117" s="399"/>
      <c r="P117" s="399">
        <f t="shared" si="43"/>
        <v>0</v>
      </c>
      <c r="Q117" s="399" t="str">
        <f t="shared" si="44"/>
        <v/>
      </c>
      <c r="R117" s="399">
        <f t="shared" si="62"/>
        <v>0</v>
      </c>
      <c r="S117" s="399">
        <f t="shared" si="63"/>
        <v>0</v>
      </c>
      <c r="T117" s="406"/>
      <c r="U117" s="406"/>
      <c r="V117" s="399">
        <f t="shared" si="45"/>
        <v>0</v>
      </c>
      <c r="W117" s="399" t="str">
        <f t="shared" si="46"/>
        <v/>
      </c>
      <c r="X117" s="399">
        <f t="shared" si="64"/>
        <v>0</v>
      </c>
      <c r="Y117" s="399">
        <f t="shared" si="65"/>
        <v>0</v>
      </c>
      <c r="Z117" s="406"/>
      <c r="AA117" s="406"/>
      <c r="AB117" s="399">
        <f t="shared" si="47"/>
        <v>0</v>
      </c>
      <c r="AC117" s="399"/>
      <c r="AD117" s="399" t="str">
        <f t="shared" si="48"/>
        <v/>
      </c>
      <c r="AE117" s="399">
        <f t="shared" si="49"/>
        <v>0</v>
      </c>
      <c r="AF117" s="399">
        <f t="shared" si="50"/>
        <v>0</v>
      </c>
      <c r="AG117" s="448"/>
      <c r="AH117" s="448"/>
      <c r="AI117" s="444">
        <f t="shared" si="51"/>
        <v>0</v>
      </c>
      <c r="AJ117" s="448"/>
      <c r="AK117" s="448">
        <v>71</v>
      </c>
      <c r="AL117" s="456" t="str">
        <f t="shared" si="52"/>
        <v/>
      </c>
      <c r="AM117" s="444">
        <f t="shared" si="66"/>
        <v>0</v>
      </c>
      <c r="AN117" s="444">
        <f t="shared" si="67"/>
        <v>0</v>
      </c>
      <c r="AO117" s="444"/>
      <c r="AP117" s="444"/>
      <c r="AQ117" s="444" t="str">
        <f t="shared" si="53"/>
        <v/>
      </c>
      <c r="AR117" s="444">
        <f t="shared" si="68"/>
        <v>0</v>
      </c>
      <c r="AS117" s="444">
        <f t="shared" si="69"/>
        <v>0</v>
      </c>
      <c r="AT117" s="444"/>
      <c r="AU117" s="444"/>
      <c r="AV117" s="444" t="str">
        <f t="shared" si="54"/>
        <v/>
      </c>
      <c r="AW117" s="444">
        <f t="shared" si="70"/>
        <v>0</v>
      </c>
      <c r="AX117" s="444">
        <f t="shared" si="71"/>
        <v>0</v>
      </c>
      <c r="AY117" s="448"/>
      <c r="AZ117" s="448"/>
      <c r="BB117" s="448">
        <v>71</v>
      </c>
      <c r="BC117" s="456" t="str">
        <f t="shared" si="55"/>
        <v/>
      </c>
      <c r="BD117" s="444">
        <f t="shared" si="72"/>
        <v>0</v>
      </c>
      <c r="BE117" s="444">
        <f t="shared" si="73"/>
        <v>0</v>
      </c>
      <c r="BF117" s="444"/>
      <c r="BG117" s="444"/>
      <c r="BH117" s="444" t="str">
        <f t="shared" si="56"/>
        <v/>
      </c>
      <c r="BI117" s="444">
        <f t="shared" si="74"/>
        <v>0</v>
      </c>
      <c r="BJ117" s="444">
        <f t="shared" si="75"/>
        <v>0</v>
      </c>
      <c r="BK117" s="444"/>
      <c r="BL117" s="444"/>
      <c r="BM117" s="444" t="str">
        <f t="shared" si="57"/>
        <v/>
      </c>
      <c r="BN117" s="444">
        <f t="shared" si="76"/>
        <v>0</v>
      </c>
      <c r="BO117" s="444">
        <f t="shared" si="77"/>
        <v>0</v>
      </c>
      <c r="BP117" s="448"/>
      <c r="BQ117" s="448"/>
    </row>
    <row r="118" spans="1:69">
      <c r="A118" s="406"/>
      <c r="C118" s="406">
        <v>72</v>
      </c>
      <c r="D118" s="428" t="str">
        <f t="shared" si="40"/>
        <v/>
      </c>
      <c r="E118" s="399">
        <f t="shared" si="58"/>
        <v>0</v>
      </c>
      <c r="F118" s="399">
        <f t="shared" si="59"/>
        <v>0</v>
      </c>
      <c r="G118" s="399">
        <f>SUM(E107:E118)</f>
        <v>0</v>
      </c>
      <c r="H118" s="399">
        <f>SUM(F107:F118)</f>
        <v>0</v>
      </c>
      <c r="I118" s="399">
        <f t="shared" si="41"/>
        <v>0</v>
      </c>
      <c r="J118" s="399"/>
      <c r="K118" s="399" t="str">
        <f t="shared" si="42"/>
        <v/>
      </c>
      <c r="L118" s="399">
        <f t="shared" si="60"/>
        <v>0</v>
      </c>
      <c r="M118" s="399">
        <f t="shared" si="61"/>
        <v>0</v>
      </c>
      <c r="N118" s="399">
        <f>SUM(L107:L118)</f>
        <v>0</v>
      </c>
      <c r="O118" s="399">
        <f>SUM(M107:M118)</f>
        <v>0</v>
      </c>
      <c r="P118" s="399">
        <f t="shared" si="43"/>
        <v>0</v>
      </c>
      <c r="Q118" s="399" t="str">
        <f t="shared" si="44"/>
        <v/>
      </c>
      <c r="R118" s="399">
        <f t="shared" si="62"/>
        <v>0</v>
      </c>
      <c r="S118" s="399">
        <f t="shared" si="63"/>
        <v>0</v>
      </c>
      <c r="T118" s="428">
        <f>SUM(R107:R118)</f>
        <v>0</v>
      </c>
      <c r="U118" s="428">
        <f>SUM(S107:S118)</f>
        <v>0</v>
      </c>
      <c r="V118" s="399">
        <f t="shared" si="45"/>
        <v>0</v>
      </c>
      <c r="W118" s="399" t="str">
        <f t="shared" si="46"/>
        <v/>
      </c>
      <c r="X118" s="399">
        <f t="shared" si="64"/>
        <v>0</v>
      </c>
      <c r="Y118" s="399">
        <f t="shared" si="65"/>
        <v>0</v>
      </c>
      <c r="Z118" s="428">
        <f>SUM(X107:X118)</f>
        <v>0</v>
      </c>
      <c r="AA118" s="428">
        <f>SUM(Y107:Y118)</f>
        <v>0</v>
      </c>
      <c r="AB118" s="399">
        <f t="shared" si="47"/>
        <v>0</v>
      </c>
      <c r="AC118" s="399"/>
      <c r="AD118" s="399" t="str">
        <f t="shared" si="48"/>
        <v/>
      </c>
      <c r="AE118" s="399">
        <f t="shared" si="49"/>
        <v>0</v>
      </c>
      <c r="AF118" s="399">
        <f t="shared" si="50"/>
        <v>0</v>
      </c>
      <c r="AG118" s="456">
        <f>SUM(AE107:AE118)</f>
        <v>0</v>
      </c>
      <c r="AH118" s="456">
        <f>SUM(AF107:AF118)</f>
        <v>0</v>
      </c>
      <c r="AI118" s="444">
        <f t="shared" si="51"/>
        <v>0</v>
      </c>
      <c r="AJ118" s="448"/>
      <c r="AK118" s="448">
        <v>72</v>
      </c>
      <c r="AL118" s="456" t="str">
        <f t="shared" si="52"/>
        <v/>
      </c>
      <c r="AM118" s="444">
        <f t="shared" si="66"/>
        <v>0</v>
      </c>
      <c r="AN118" s="444">
        <f t="shared" si="67"/>
        <v>0</v>
      </c>
      <c r="AO118" s="444">
        <f>SUM(AM107:AM118)</f>
        <v>0</v>
      </c>
      <c r="AP118" s="444">
        <f>SUM(AN107:AN118)</f>
        <v>0</v>
      </c>
      <c r="AQ118" s="444" t="str">
        <f t="shared" si="53"/>
        <v/>
      </c>
      <c r="AR118" s="444">
        <f t="shared" si="68"/>
        <v>0</v>
      </c>
      <c r="AS118" s="444">
        <f t="shared" si="69"/>
        <v>0</v>
      </c>
      <c r="AT118" s="444">
        <f>SUM(AR107:AR118)</f>
        <v>0</v>
      </c>
      <c r="AU118" s="444">
        <f>SUM(AS107:AS118)</f>
        <v>0</v>
      </c>
      <c r="AV118" s="444" t="str">
        <f t="shared" si="54"/>
        <v/>
      </c>
      <c r="AW118" s="444">
        <f t="shared" si="70"/>
        <v>0</v>
      </c>
      <c r="AX118" s="444">
        <f t="shared" si="71"/>
        <v>0</v>
      </c>
      <c r="AY118" s="456">
        <f>SUM(AW107:AW118)</f>
        <v>0</v>
      </c>
      <c r="AZ118" s="456">
        <f>SUM(AX107:AX118)</f>
        <v>0</v>
      </c>
      <c r="BB118" s="448">
        <v>72</v>
      </c>
      <c r="BC118" s="456" t="str">
        <f t="shared" si="55"/>
        <v/>
      </c>
      <c r="BD118" s="444">
        <f t="shared" si="72"/>
        <v>0</v>
      </c>
      <c r="BE118" s="444">
        <f t="shared" si="73"/>
        <v>0</v>
      </c>
      <c r="BF118" s="444">
        <f>SUM(BD107:BD118)</f>
        <v>0</v>
      </c>
      <c r="BG118" s="444">
        <f>SUM(BE107:BE118)</f>
        <v>0</v>
      </c>
      <c r="BH118" s="444" t="str">
        <f t="shared" si="56"/>
        <v/>
      </c>
      <c r="BI118" s="444">
        <f t="shared" si="74"/>
        <v>0</v>
      </c>
      <c r="BJ118" s="444">
        <f t="shared" si="75"/>
        <v>0</v>
      </c>
      <c r="BK118" s="444">
        <f>SUM(BI107:BI118)</f>
        <v>0</v>
      </c>
      <c r="BL118" s="444">
        <f>SUM(BJ107:BJ118)</f>
        <v>0</v>
      </c>
      <c r="BM118" s="444" t="str">
        <f t="shared" si="57"/>
        <v/>
      </c>
      <c r="BN118" s="444">
        <f t="shared" si="76"/>
        <v>0</v>
      </c>
      <c r="BO118" s="444">
        <f t="shared" si="77"/>
        <v>0</v>
      </c>
      <c r="BP118" s="456">
        <f>SUM(BN107:BN118)</f>
        <v>0</v>
      </c>
      <c r="BQ118" s="456">
        <f>SUM(BO107:BO118)</f>
        <v>0</v>
      </c>
    </row>
    <row r="119" spans="1:69">
      <c r="A119" s="406"/>
      <c r="C119" s="406">
        <v>73</v>
      </c>
      <c r="D119" s="428" t="str">
        <f t="shared" si="40"/>
        <v/>
      </c>
      <c r="E119" s="399">
        <f t="shared" si="58"/>
        <v>0</v>
      </c>
      <c r="F119" s="399">
        <f t="shared" si="59"/>
        <v>0</v>
      </c>
      <c r="G119" s="399"/>
      <c r="H119" s="399"/>
      <c r="I119" s="399">
        <f t="shared" si="41"/>
        <v>0</v>
      </c>
      <c r="J119" s="399"/>
      <c r="K119" s="399" t="str">
        <f t="shared" si="42"/>
        <v/>
      </c>
      <c r="L119" s="399">
        <f t="shared" si="60"/>
        <v>0</v>
      </c>
      <c r="M119" s="399">
        <f t="shared" si="61"/>
        <v>0</v>
      </c>
      <c r="N119" s="399"/>
      <c r="O119" s="399"/>
      <c r="P119" s="399">
        <f t="shared" si="43"/>
        <v>0</v>
      </c>
      <c r="Q119" s="399" t="str">
        <f t="shared" si="44"/>
        <v/>
      </c>
      <c r="R119" s="399">
        <f t="shared" si="62"/>
        <v>0</v>
      </c>
      <c r="S119" s="399">
        <f t="shared" si="63"/>
        <v>0</v>
      </c>
      <c r="T119" s="406"/>
      <c r="U119" s="406"/>
      <c r="V119" s="399">
        <f t="shared" si="45"/>
        <v>0</v>
      </c>
      <c r="W119" s="399" t="str">
        <f t="shared" si="46"/>
        <v/>
      </c>
      <c r="X119" s="399">
        <f t="shared" si="64"/>
        <v>0</v>
      </c>
      <c r="Y119" s="399">
        <f t="shared" si="65"/>
        <v>0</v>
      </c>
      <c r="Z119" s="406"/>
      <c r="AA119" s="406"/>
      <c r="AB119" s="399">
        <f t="shared" si="47"/>
        <v>0</v>
      </c>
      <c r="AC119" s="399"/>
      <c r="AD119" s="399" t="str">
        <f t="shared" si="48"/>
        <v/>
      </c>
      <c r="AE119" s="399">
        <f t="shared" si="49"/>
        <v>0</v>
      </c>
      <c r="AF119" s="399">
        <f t="shared" si="50"/>
        <v>0</v>
      </c>
      <c r="AG119" s="448"/>
      <c r="AH119" s="448"/>
      <c r="AI119" s="444">
        <f t="shared" si="51"/>
        <v>0</v>
      </c>
      <c r="AJ119" s="448"/>
      <c r="AK119" s="448">
        <v>73</v>
      </c>
      <c r="AL119" s="456" t="str">
        <f t="shared" si="52"/>
        <v/>
      </c>
      <c r="AM119" s="444">
        <f t="shared" si="66"/>
        <v>0</v>
      </c>
      <c r="AN119" s="444">
        <f t="shared" si="67"/>
        <v>0</v>
      </c>
      <c r="AO119" s="444"/>
      <c r="AP119" s="444"/>
      <c r="AQ119" s="444" t="str">
        <f t="shared" si="53"/>
        <v/>
      </c>
      <c r="AR119" s="444">
        <f t="shared" si="68"/>
        <v>0</v>
      </c>
      <c r="AS119" s="444">
        <f t="shared" si="69"/>
        <v>0</v>
      </c>
      <c r="AT119" s="444"/>
      <c r="AU119" s="444"/>
      <c r="AV119" s="444" t="str">
        <f t="shared" si="54"/>
        <v/>
      </c>
      <c r="AW119" s="444">
        <f t="shared" si="70"/>
        <v>0</v>
      </c>
      <c r="AX119" s="444">
        <f t="shared" si="71"/>
        <v>0</v>
      </c>
      <c r="AY119" s="448"/>
      <c r="AZ119" s="448"/>
      <c r="BB119" s="448">
        <v>73</v>
      </c>
      <c r="BC119" s="456" t="str">
        <f t="shared" si="55"/>
        <v/>
      </c>
      <c r="BD119" s="444">
        <f t="shared" si="72"/>
        <v>0</v>
      </c>
      <c r="BE119" s="444">
        <f t="shared" si="73"/>
        <v>0</v>
      </c>
      <c r="BF119" s="444"/>
      <c r="BG119" s="444"/>
      <c r="BH119" s="444" t="str">
        <f t="shared" si="56"/>
        <v/>
      </c>
      <c r="BI119" s="444">
        <f t="shared" si="74"/>
        <v>0</v>
      </c>
      <c r="BJ119" s="444">
        <f t="shared" si="75"/>
        <v>0</v>
      </c>
      <c r="BK119" s="444"/>
      <c r="BL119" s="444"/>
      <c r="BM119" s="444" t="str">
        <f t="shared" si="57"/>
        <v/>
      </c>
      <c r="BN119" s="444">
        <f t="shared" si="76"/>
        <v>0</v>
      </c>
      <c r="BO119" s="444">
        <f t="shared" si="77"/>
        <v>0</v>
      </c>
      <c r="BP119" s="448"/>
      <c r="BQ119" s="448"/>
    </row>
    <row r="120" spans="1:69">
      <c r="A120" s="406"/>
      <c r="C120" s="406">
        <v>74</v>
      </c>
      <c r="D120" s="428" t="str">
        <f t="shared" si="40"/>
        <v/>
      </c>
      <c r="E120" s="399">
        <f t="shared" si="58"/>
        <v>0</v>
      </c>
      <c r="F120" s="399">
        <f t="shared" si="59"/>
        <v>0</v>
      </c>
      <c r="G120" s="399"/>
      <c r="H120" s="399"/>
      <c r="I120" s="399">
        <f t="shared" si="41"/>
        <v>0</v>
      </c>
      <c r="J120" s="399"/>
      <c r="K120" s="399" t="str">
        <f t="shared" si="42"/>
        <v/>
      </c>
      <c r="L120" s="399">
        <f t="shared" si="60"/>
        <v>0</v>
      </c>
      <c r="M120" s="399">
        <f t="shared" si="61"/>
        <v>0</v>
      </c>
      <c r="N120" s="399"/>
      <c r="O120" s="399"/>
      <c r="P120" s="399">
        <f t="shared" si="43"/>
        <v>0</v>
      </c>
      <c r="Q120" s="399" t="str">
        <f t="shared" si="44"/>
        <v/>
      </c>
      <c r="R120" s="399">
        <f t="shared" si="62"/>
        <v>0</v>
      </c>
      <c r="S120" s="399">
        <f t="shared" si="63"/>
        <v>0</v>
      </c>
      <c r="T120" s="406"/>
      <c r="U120" s="406"/>
      <c r="V120" s="399">
        <f t="shared" si="45"/>
        <v>0</v>
      </c>
      <c r="W120" s="399" t="str">
        <f t="shared" si="46"/>
        <v/>
      </c>
      <c r="X120" s="399">
        <f t="shared" si="64"/>
        <v>0</v>
      </c>
      <c r="Y120" s="399">
        <f t="shared" si="65"/>
        <v>0</v>
      </c>
      <c r="Z120" s="406"/>
      <c r="AA120" s="406"/>
      <c r="AB120" s="399">
        <f t="shared" si="47"/>
        <v>0</v>
      </c>
      <c r="AC120" s="399"/>
      <c r="AD120" s="399" t="str">
        <f t="shared" si="48"/>
        <v/>
      </c>
      <c r="AE120" s="399">
        <f t="shared" si="49"/>
        <v>0</v>
      </c>
      <c r="AF120" s="399">
        <f t="shared" si="50"/>
        <v>0</v>
      </c>
      <c r="AG120" s="448"/>
      <c r="AH120" s="448"/>
      <c r="AI120" s="444">
        <f t="shared" si="51"/>
        <v>0</v>
      </c>
      <c r="AJ120" s="448"/>
      <c r="AK120" s="448">
        <v>74</v>
      </c>
      <c r="AL120" s="456" t="str">
        <f t="shared" si="52"/>
        <v/>
      </c>
      <c r="AM120" s="444">
        <f t="shared" si="66"/>
        <v>0</v>
      </c>
      <c r="AN120" s="444">
        <f t="shared" si="67"/>
        <v>0</v>
      </c>
      <c r="AO120" s="444"/>
      <c r="AP120" s="444"/>
      <c r="AQ120" s="444" t="str">
        <f t="shared" si="53"/>
        <v/>
      </c>
      <c r="AR120" s="444">
        <f t="shared" si="68"/>
        <v>0</v>
      </c>
      <c r="AS120" s="444">
        <f t="shared" si="69"/>
        <v>0</v>
      </c>
      <c r="AT120" s="444"/>
      <c r="AU120" s="444"/>
      <c r="AV120" s="444" t="str">
        <f t="shared" si="54"/>
        <v/>
      </c>
      <c r="AW120" s="444">
        <f t="shared" si="70"/>
        <v>0</v>
      </c>
      <c r="AX120" s="444">
        <f t="shared" si="71"/>
        <v>0</v>
      </c>
      <c r="AY120" s="448"/>
      <c r="AZ120" s="448"/>
      <c r="BB120" s="448">
        <v>74</v>
      </c>
      <c r="BC120" s="456" t="str">
        <f t="shared" si="55"/>
        <v/>
      </c>
      <c r="BD120" s="444">
        <f t="shared" si="72"/>
        <v>0</v>
      </c>
      <c r="BE120" s="444">
        <f t="shared" si="73"/>
        <v>0</v>
      </c>
      <c r="BF120" s="444"/>
      <c r="BG120" s="444"/>
      <c r="BH120" s="444" t="str">
        <f t="shared" si="56"/>
        <v/>
      </c>
      <c r="BI120" s="444">
        <f t="shared" si="74"/>
        <v>0</v>
      </c>
      <c r="BJ120" s="444">
        <f t="shared" si="75"/>
        <v>0</v>
      </c>
      <c r="BK120" s="444"/>
      <c r="BL120" s="444"/>
      <c r="BM120" s="444" t="str">
        <f t="shared" si="57"/>
        <v/>
      </c>
      <c r="BN120" s="444">
        <f t="shared" si="76"/>
        <v>0</v>
      </c>
      <c r="BO120" s="444">
        <f t="shared" si="77"/>
        <v>0</v>
      </c>
      <c r="BP120" s="448"/>
      <c r="BQ120" s="448"/>
    </row>
    <row r="121" spans="1:69">
      <c r="A121" s="406"/>
      <c r="C121" s="406">
        <v>75</v>
      </c>
      <c r="D121" s="428" t="str">
        <f t="shared" si="40"/>
        <v/>
      </c>
      <c r="E121" s="399">
        <f t="shared" si="58"/>
        <v>0</v>
      </c>
      <c r="F121" s="399">
        <f t="shared" si="59"/>
        <v>0</v>
      </c>
      <c r="G121" s="399"/>
      <c r="H121" s="399"/>
      <c r="I121" s="399">
        <f t="shared" si="41"/>
        <v>0</v>
      </c>
      <c r="J121" s="399"/>
      <c r="K121" s="399" t="str">
        <f t="shared" si="42"/>
        <v/>
      </c>
      <c r="L121" s="399">
        <f t="shared" si="60"/>
        <v>0</v>
      </c>
      <c r="M121" s="399">
        <f t="shared" si="61"/>
        <v>0</v>
      </c>
      <c r="N121" s="399"/>
      <c r="O121" s="399"/>
      <c r="P121" s="399">
        <f t="shared" si="43"/>
        <v>0</v>
      </c>
      <c r="Q121" s="399" t="str">
        <f t="shared" si="44"/>
        <v/>
      </c>
      <c r="R121" s="399">
        <f t="shared" si="62"/>
        <v>0</v>
      </c>
      <c r="S121" s="399">
        <f t="shared" si="63"/>
        <v>0</v>
      </c>
      <c r="T121" s="406"/>
      <c r="U121" s="406"/>
      <c r="V121" s="399">
        <f t="shared" si="45"/>
        <v>0</v>
      </c>
      <c r="W121" s="399" t="str">
        <f t="shared" si="46"/>
        <v/>
      </c>
      <c r="X121" s="399">
        <f t="shared" si="64"/>
        <v>0</v>
      </c>
      <c r="Y121" s="399">
        <f t="shared" si="65"/>
        <v>0</v>
      </c>
      <c r="Z121" s="406"/>
      <c r="AA121" s="406"/>
      <c r="AB121" s="399">
        <f t="shared" si="47"/>
        <v>0</v>
      </c>
      <c r="AC121" s="399"/>
      <c r="AD121" s="399" t="str">
        <f t="shared" si="48"/>
        <v/>
      </c>
      <c r="AE121" s="399">
        <f t="shared" si="49"/>
        <v>0</v>
      </c>
      <c r="AF121" s="399">
        <f t="shared" si="50"/>
        <v>0</v>
      </c>
      <c r="AG121" s="448"/>
      <c r="AH121" s="448"/>
      <c r="AI121" s="444">
        <f t="shared" si="51"/>
        <v>0</v>
      </c>
      <c r="AJ121" s="448"/>
      <c r="AK121" s="448">
        <v>75</v>
      </c>
      <c r="AL121" s="456" t="str">
        <f t="shared" si="52"/>
        <v/>
      </c>
      <c r="AM121" s="444">
        <f t="shared" si="66"/>
        <v>0</v>
      </c>
      <c r="AN121" s="444">
        <f t="shared" si="67"/>
        <v>0</v>
      </c>
      <c r="AO121" s="444"/>
      <c r="AP121" s="444"/>
      <c r="AQ121" s="444" t="str">
        <f t="shared" si="53"/>
        <v/>
      </c>
      <c r="AR121" s="444">
        <f t="shared" si="68"/>
        <v>0</v>
      </c>
      <c r="AS121" s="444">
        <f t="shared" si="69"/>
        <v>0</v>
      </c>
      <c r="AT121" s="444"/>
      <c r="AU121" s="444"/>
      <c r="AV121" s="444" t="str">
        <f t="shared" si="54"/>
        <v/>
      </c>
      <c r="AW121" s="444">
        <f t="shared" si="70"/>
        <v>0</v>
      </c>
      <c r="AX121" s="444">
        <f t="shared" si="71"/>
        <v>0</v>
      </c>
      <c r="AY121" s="448"/>
      <c r="AZ121" s="448"/>
      <c r="BB121" s="448">
        <v>75</v>
      </c>
      <c r="BC121" s="456" t="str">
        <f t="shared" si="55"/>
        <v/>
      </c>
      <c r="BD121" s="444">
        <f t="shared" si="72"/>
        <v>0</v>
      </c>
      <c r="BE121" s="444">
        <f t="shared" si="73"/>
        <v>0</v>
      </c>
      <c r="BF121" s="444"/>
      <c r="BG121" s="444"/>
      <c r="BH121" s="444" t="str">
        <f t="shared" si="56"/>
        <v/>
      </c>
      <c r="BI121" s="444">
        <f t="shared" si="74"/>
        <v>0</v>
      </c>
      <c r="BJ121" s="444">
        <f t="shared" si="75"/>
        <v>0</v>
      </c>
      <c r="BK121" s="444"/>
      <c r="BL121" s="444"/>
      <c r="BM121" s="444" t="str">
        <f t="shared" si="57"/>
        <v/>
      </c>
      <c r="BN121" s="444">
        <f t="shared" si="76"/>
        <v>0</v>
      </c>
      <c r="BO121" s="444">
        <f t="shared" si="77"/>
        <v>0</v>
      </c>
      <c r="BP121" s="448"/>
      <c r="BQ121" s="448"/>
    </row>
    <row r="122" spans="1:69">
      <c r="A122" s="406"/>
      <c r="C122" s="406">
        <v>76</v>
      </c>
      <c r="D122" s="428" t="str">
        <f t="shared" si="40"/>
        <v/>
      </c>
      <c r="E122" s="399">
        <f t="shared" si="58"/>
        <v>0</v>
      </c>
      <c r="F122" s="399">
        <f t="shared" si="59"/>
        <v>0</v>
      </c>
      <c r="G122" s="399"/>
      <c r="H122" s="399"/>
      <c r="I122" s="399">
        <f t="shared" si="41"/>
        <v>0</v>
      </c>
      <c r="J122" s="399"/>
      <c r="K122" s="399" t="str">
        <f t="shared" si="42"/>
        <v/>
      </c>
      <c r="L122" s="399">
        <f t="shared" si="60"/>
        <v>0</v>
      </c>
      <c r="M122" s="399">
        <f t="shared" si="61"/>
        <v>0</v>
      </c>
      <c r="N122" s="399"/>
      <c r="O122" s="399"/>
      <c r="P122" s="399">
        <f t="shared" si="43"/>
        <v>0</v>
      </c>
      <c r="Q122" s="399" t="str">
        <f t="shared" si="44"/>
        <v/>
      </c>
      <c r="R122" s="399">
        <f t="shared" si="62"/>
        <v>0</v>
      </c>
      <c r="S122" s="399">
        <f t="shared" si="63"/>
        <v>0</v>
      </c>
      <c r="T122" s="406"/>
      <c r="U122" s="406"/>
      <c r="V122" s="399">
        <f t="shared" si="45"/>
        <v>0</v>
      </c>
      <c r="W122" s="399" t="str">
        <f t="shared" si="46"/>
        <v/>
      </c>
      <c r="X122" s="399">
        <f t="shared" si="64"/>
        <v>0</v>
      </c>
      <c r="Y122" s="399">
        <f t="shared" si="65"/>
        <v>0</v>
      </c>
      <c r="Z122" s="406"/>
      <c r="AA122" s="406"/>
      <c r="AB122" s="399">
        <f t="shared" si="47"/>
        <v>0</v>
      </c>
      <c r="AC122" s="399"/>
      <c r="AD122" s="399" t="str">
        <f t="shared" si="48"/>
        <v/>
      </c>
      <c r="AE122" s="399">
        <f t="shared" si="49"/>
        <v>0</v>
      </c>
      <c r="AF122" s="399">
        <f t="shared" si="50"/>
        <v>0</v>
      </c>
      <c r="AG122" s="448"/>
      <c r="AH122" s="448"/>
      <c r="AI122" s="444">
        <f t="shared" si="51"/>
        <v>0</v>
      </c>
      <c r="AJ122" s="448"/>
      <c r="AK122" s="448">
        <v>76</v>
      </c>
      <c r="AL122" s="456" t="str">
        <f t="shared" si="52"/>
        <v/>
      </c>
      <c r="AM122" s="444">
        <f t="shared" si="66"/>
        <v>0</v>
      </c>
      <c r="AN122" s="444">
        <f t="shared" si="67"/>
        <v>0</v>
      </c>
      <c r="AO122" s="444"/>
      <c r="AP122" s="444"/>
      <c r="AQ122" s="444" t="str">
        <f t="shared" si="53"/>
        <v/>
      </c>
      <c r="AR122" s="444">
        <f t="shared" si="68"/>
        <v>0</v>
      </c>
      <c r="AS122" s="444">
        <f t="shared" si="69"/>
        <v>0</v>
      </c>
      <c r="AT122" s="444"/>
      <c r="AU122" s="444"/>
      <c r="AV122" s="444" t="str">
        <f t="shared" si="54"/>
        <v/>
      </c>
      <c r="AW122" s="444">
        <f t="shared" si="70"/>
        <v>0</v>
      </c>
      <c r="AX122" s="444">
        <f t="shared" si="71"/>
        <v>0</v>
      </c>
      <c r="AY122" s="448"/>
      <c r="AZ122" s="448"/>
      <c r="BB122" s="448">
        <v>76</v>
      </c>
      <c r="BC122" s="456" t="str">
        <f t="shared" si="55"/>
        <v/>
      </c>
      <c r="BD122" s="444">
        <f t="shared" si="72"/>
        <v>0</v>
      </c>
      <c r="BE122" s="444">
        <f t="shared" si="73"/>
        <v>0</v>
      </c>
      <c r="BF122" s="444"/>
      <c r="BG122" s="444"/>
      <c r="BH122" s="444" t="str">
        <f t="shared" si="56"/>
        <v/>
      </c>
      <c r="BI122" s="444">
        <f t="shared" si="74"/>
        <v>0</v>
      </c>
      <c r="BJ122" s="444">
        <f t="shared" si="75"/>
        <v>0</v>
      </c>
      <c r="BK122" s="444"/>
      <c r="BL122" s="444"/>
      <c r="BM122" s="444" t="str">
        <f t="shared" si="57"/>
        <v/>
      </c>
      <c r="BN122" s="444">
        <f t="shared" si="76"/>
        <v>0</v>
      </c>
      <c r="BO122" s="444">
        <f t="shared" si="77"/>
        <v>0</v>
      </c>
      <c r="BP122" s="448"/>
      <c r="BQ122" s="448"/>
    </row>
    <row r="123" spans="1:69">
      <c r="A123" s="406"/>
      <c r="C123" s="406">
        <v>77</v>
      </c>
      <c r="D123" s="428" t="str">
        <f t="shared" si="40"/>
        <v/>
      </c>
      <c r="E123" s="399">
        <f t="shared" si="58"/>
        <v>0</v>
      </c>
      <c r="F123" s="399">
        <f t="shared" si="59"/>
        <v>0</v>
      </c>
      <c r="G123" s="399"/>
      <c r="H123" s="399"/>
      <c r="I123" s="399">
        <f t="shared" si="41"/>
        <v>0</v>
      </c>
      <c r="J123" s="399"/>
      <c r="K123" s="399" t="str">
        <f t="shared" si="42"/>
        <v/>
      </c>
      <c r="L123" s="399">
        <f t="shared" si="60"/>
        <v>0</v>
      </c>
      <c r="M123" s="399">
        <f t="shared" si="61"/>
        <v>0</v>
      </c>
      <c r="N123" s="399"/>
      <c r="O123" s="399"/>
      <c r="P123" s="399">
        <f t="shared" si="43"/>
        <v>0</v>
      </c>
      <c r="Q123" s="399" t="str">
        <f t="shared" si="44"/>
        <v/>
      </c>
      <c r="R123" s="399">
        <f t="shared" si="62"/>
        <v>0</v>
      </c>
      <c r="S123" s="399">
        <f t="shared" si="63"/>
        <v>0</v>
      </c>
      <c r="T123" s="406"/>
      <c r="U123" s="406"/>
      <c r="V123" s="399">
        <f t="shared" si="45"/>
        <v>0</v>
      </c>
      <c r="W123" s="399" t="str">
        <f t="shared" si="46"/>
        <v/>
      </c>
      <c r="X123" s="399">
        <f t="shared" si="64"/>
        <v>0</v>
      </c>
      <c r="Y123" s="399">
        <f t="shared" si="65"/>
        <v>0</v>
      </c>
      <c r="Z123" s="406"/>
      <c r="AA123" s="406"/>
      <c r="AB123" s="399">
        <f t="shared" si="47"/>
        <v>0</v>
      </c>
      <c r="AC123" s="399"/>
      <c r="AD123" s="399" t="str">
        <f t="shared" si="48"/>
        <v/>
      </c>
      <c r="AE123" s="399">
        <f t="shared" si="49"/>
        <v>0</v>
      </c>
      <c r="AF123" s="399">
        <f t="shared" si="50"/>
        <v>0</v>
      </c>
      <c r="AG123" s="448"/>
      <c r="AH123" s="448"/>
      <c r="AI123" s="444">
        <f t="shared" si="51"/>
        <v>0</v>
      </c>
      <c r="AJ123" s="448"/>
      <c r="AK123" s="448">
        <v>77</v>
      </c>
      <c r="AL123" s="456" t="str">
        <f t="shared" si="52"/>
        <v/>
      </c>
      <c r="AM123" s="444">
        <f t="shared" si="66"/>
        <v>0</v>
      </c>
      <c r="AN123" s="444">
        <f t="shared" si="67"/>
        <v>0</v>
      </c>
      <c r="AO123" s="444"/>
      <c r="AP123" s="444"/>
      <c r="AQ123" s="444" t="str">
        <f t="shared" si="53"/>
        <v/>
      </c>
      <c r="AR123" s="444">
        <f t="shared" si="68"/>
        <v>0</v>
      </c>
      <c r="AS123" s="444">
        <f t="shared" si="69"/>
        <v>0</v>
      </c>
      <c r="AT123" s="444"/>
      <c r="AU123" s="444"/>
      <c r="AV123" s="444" t="str">
        <f t="shared" si="54"/>
        <v/>
      </c>
      <c r="AW123" s="444">
        <f t="shared" si="70"/>
        <v>0</v>
      </c>
      <c r="AX123" s="444">
        <f t="shared" si="71"/>
        <v>0</v>
      </c>
      <c r="AY123" s="448"/>
      <c r="AZ123" s="448"/>
      <c r="BB123" s="448">
        <v>77</v>
      </c>
      <c r="BC123" s="456" t="str">
        <f t="shared" si="55"/>
        <v/>
      </c>
      <c r="BD123" s="444">
        <f t="shared" si="72"/>
        <v>0</v>
      </c>
      <c r="BE123" s="444">
        <f t="shared" si="73"/>
        <v>0</v>
      </c>
      <c r="BF123" s="444"/>
      <c r="BG123" s="444"/>
      <c r="BH123" s="444" t="str">
        <f t="shared" si="56"/>
        <v/>
      </c>
      <c r="BI123" s="444">
        <f t="shared" si="74"/>
        <v>0</v>
      </c>
      <c r="BJ123" s="444">
        <f t="shared" si="75"/>
        <v>0</v>
      </c>
      <c r="BK123" s="444"/>
      <c r="BL123" s="444"/>
      <c r="BM123" s="444" t="str">
        <f t="shared" si="57"/>
        <v/>
      </c>
      <c r="BN123" s="444">
        <f t="shared" si="76"/>
        <v>0</v>
      </c>
      <c r="BO123" s="444">
        <f t="shared" si="77"/>
        <v>0</v>
      </c>
      <c r="BP123" s="448"/>
      <c r="BQ123" s="448"/>
    </row>
    <row r="124" spans="1:69">
      <c r="A124" s="406"/>
      <c r="C124" s="406">
        <v>78</v>
      </c>
      <c r="D124" s="428" t="str">
        <f t="shared" si="40"/>
        <v/>
      </c>
      <c r="E124" s="399">
        <f t="shared" si="58"/>
        <v>0</v>
      </c>
      <c r="F124" s="399">
        <f t="shared" si="59"/>
        <v>0</v>
      </c>
      <c r="G124" s="399"/>
      <c r="H124" s="399"/>
      <c r="I124" s="399">
        <f t="shared" si="41"/>
        <v>0</v>
      </c>
      <c r="J124" s="399"/>
      <c r="K124" s="399" t="str">
        <f t="shared" si="42"/>
        <v/>
      </c>
      <c r="L124" s="399">
        <f t="shared" si="60"/>
        <v>0</v>
      </c>
      <c r="M124" s="399">
        <f t="shared" si="61"/>
        <v>0</v>
      </c>
      <c r="N124" s="399"/>
      <c r="O124" s="399"/>
      <c r="P124" s="399">
        <f t="shared" si="43"/>
        <v>0</v>
      </c>
      <c r="Q124" s="399" t="str">
        <f t="shared" si="44"/>
        <v/>
      </c>
      <c r="R124" s="399">
        <f t="shared" si="62"/>
        <v>0</v>
      </c>
      <c r="S124" s="399">
        <f t="shared" si="63"/>
        <v>0</v>
      </c>
      <c r="T124" s="406"/>
      <c r="U124" s="406"/>
      <c r="V124" s="399">
        <f t="shared" si="45"/>
        <v>0</v>
      </c>
      <c r="W124" s="399" t="str">
        <f t="shared" si="46"/>
        <v/>
      </c>
      <c r="X124" s="399">
        <f t="shared" si="64"/>
        <v>0</v>
      </c>
      <c r="Y124" s="399">
        <f t="shared" si="65"/>
        <v>0</v>
      </c>
      <c r="Z124" s="406"/>
      <c r="AA124" s="406"/>
      <c r="AB124" s="399">
        <f t="shared" si="47"/>
        <v>0</v>
      </c>
      <c r="AC124" s="399"/>
      <c r="AD124" s="399" t="str">
        <f t="shared" si="48"/>
        <v/>
      </c>
      <c r="AE124" s="399">
        <f t="shared" si="49"/>
        <v>0</v>
      </c>
      <c r="AF124" s="399">
        <f t="shared" si="50"/>
        <v>0</v>
      </c>
      <c r="AG124" s="448"/>
      <c r="AH124" s="448"/>
      <c r="AI124" s="444">
        <f t="shared" si="51"/>
        <v>0</v>
      </c>
      <c r="AJ124" s="448"/>
      <c r="AK124" s="448">
        <v>78</v>
      </c>
      <c r="AL124" s="456" t="str">
        <f t="shared" si="52"/>
        <v/>
      </c>
      <c r="AM124" s="444">
        <f t="shared" si="66"/>
        <v>0</v>
      </c>
      <c r="AN124" s="444">
        <f t="shared" si="67"/>
        <v>0</v>
      </c>
      <c r="AO124" s="444"/>
      <c r="AP124" s="444"/>
      <c r="AQ124" s="444" t="str">
        <f t="shared" si="53"/>
        <v/>
      </c>
      <c r="AR124" s="444">
        <f t="shared" si="68"/>
        <v>0</v>
      </c>
      <c r="AS124" s="444">
        <f t="shared" si="69"/>
        <v>0</v>
      </c>
      <c r="AT124" s="444"/>
      <c r="AU124" s="444"/>
      <c r="AV124" s="444" t="str">
        <f t="shared" si="54"/>
        <v/>
      </c>
      <c r="AW124" s="444">
        <f t="shared" si="70"/>
        <v>0</v>
      </c>
      <c r="AX124" s="444">
        <f t="shared" si="71"/>
        <v>0</v>
      </c>
      <c r="AY124" s="448"/>
      <c r="AZ124" s="448"/>
      <c r="BB124" s="448">
        <v>78</v>
      </c>
      <c r="BC124" s="456" t="str">
        <f t="shared" si="55"/>
        <v/>
      </c>
      <c r="BD124" s="444">
        <f t="shared" si="72"/>
        <v>0</v>
      </c>
      <c r="BE124" s="444">
        <f t="shared" si="73"/>
        <v>0</v>
      </c>
      <c r="BF124" s="444"/>
      <c r="BG124" s="444"/>
      <c r="BH124" s="444" t="str">
        <f t="shared" si="56"/>
        <v/>
      </c>
      <c r="BI124" s="444">
        <f t="shared" si="74"/>
        <v>0</v>
      </c>
      <c r="BJ124" s="444">
        <f t="shared" si="75"/>
        <v>0</v>
      </c>
      <c r="BK124" s="444"/>
      <c r="BL124" s="444"/>
      <c r="BM124" s="444" t="str">
        <f t="shared" si="57"/>
        <v/>
      </c>
      <c r="BN124" s="444">
        <f t="shared" si="76"/>
        <v>0</v>
      </c>
      <c r="BO124" s="444">
        <f t="shared" si="77"/>
        <v>0</v>
      </c>
      <c r="BP124" s="448"/>
      <c r="BQ124" s="448"/>
    </row>
    <row r="125" spans="1:69">
      <c r="A125" s="406"/>
      <c r="C125" s="406">
        <v>79</v>
      </c>
      <c r="D125" s="428" t="str">
        <f t="shared" si="40"/>
        <v/>
      </c>
      <c r="E125" s="399">
        <f t="shared" si="58"/>
        <v>0</v>
      </c>
      <c r="F125" s="399">
        <f t="shared" si="59"/>
        <v>0</v>
      </c>
      <c r="G125" s="399"/>
      <c r="H125" s="399"/>
      <c r="I125" s="399">
        <f t="shared" si="41"/>
        <v>0</v>
      </c>
      <c r="J125" s="399"/>
      <c r="K125" s="399" t="str">
        <f t="shared" si="42"/>
        <v/>
      </c>
      <c r="L125" s="399">
        <f t="shared" si="60"/>
        <v>0</v>
      </c>
      <c r="M125" s="399">
        <f t="shared" si="61"/>
        <v>0</v>
      </c>
      <c r="N125" s="399"/>
      <c r="O125" s="399"/>
      <c r="P125" s="399">
        <f t="shared" si="43"/>
        <v>0</v>
      </c>
      <c r="Q125" s="399" t="str">
        <f t="shared" si="44"/>
        <v/>
      </c>
      <c r="R125" s="399">
        <f t="shared" si="62"/>
        <v>0</v>
      </c>
      <c r="S125" s="399">
        <f t="shared" si="63"/>
        <v>0</v>
      </c>
      <c r="T125" s="406"/>
      <c r="U125" s="406"/>
      <c r="V125" s="399">
        <f t="shared" si="45"/>
        <v>0</v>
      </c>
      <c r="W125" s="399" t="str">
        <f t="shared" si="46"/>
        <v/>
      </c>
      <c r="X125" s="399">
        <f t="shared" si="64"/>
        <v>0</v>
      </c>
      <c r="Y125" s="399">
        <f t="shared" si="65"/>
        <v>0</v>
      </c>
      <c r="Z125" s="406"/>
      <c r="AA125" s="406"/>
      <c r="AB125" s="399">
        <f t="shared" si="47"/>
        <v>0</v>
      </c>
      <c r="AC125" s="399"/>
      <c r="AD125" s="399" t="str">
        <f t="shared" si="48"/>
        <v/>
      </c>
      <c r="AE125" s="399">
        <f t="shared" si="49"/>
        <v>0</v>
      </c>
      <c r="AF125" s="399">
        <f t="shared" si="50"/>
        <v>0</v>
      </c>
      <c r="AG125" s="448"/>
      <c r="AH125" s="448"/>
      <c r="AI125" s="444">
        <f t="shared" si="51"/>
        <v>0</v>
      </c>
      <c r="AJ125" s="448"/>
      <c r="AK125" s="448">
        <v>79</v>
      </c>
      <c r="AL125" s="456" t="str">
        <f t="shared" si="52"/>
        <v/>
      </c>
      <c r="AM125" s="444">
        <f t="shared" si="66"/>
        <v>0</v>
      </c>
      <c r="AN125" s="444">
        <f t="shared" si="67"/>
        <v>0</v>
      </c>
      <c r="AO125" s="444"/>
      <c r="AP125" s="444"/>
      <c r="AQ125" s="444" t="str">
        <f t="shared" si="53"/>
        <v/>
      </c>
      <c r="AR125" s="444">
        <f t="shared" si="68"/>
        <v>0</v>
      </c>
      <c r="AS125" s="444">
        <f t="shared" si="69"/>
        <v>0</v>
      </c>
      <c r="AT125" s="444"/>
      <c r="AU125" s="444"/>
      <c r="AV125" s="444" t="str">
        <f t="shared" si="54"/>
        <v/>
      </c>
      <c r="AW125" s="444">
        <f t="shared" si="70"/>
        <v>0</v>
      </c>
      <c r="AX125" s="444">
        <f t="shared" si="71"/>
        <v>0</v>
      </c>
      <c r="AY125" s="448"/>
      <c r="AZ125" s="448"/>
      <c r="BB125" s="448">
        <v>79</v>
      </c>
      <c r="BC125" s="456" t="str">
        <f t="shared" si="55"/>
        <v/>
      </c>
      <c r="BD125" s="444">
        <f t="shared" si="72"/>
        <v>0</v>
      </c>
      <c r="BE125" s="444">
        <f t="shared" si="73"/>
        <v>0</v>
      </c>
      <c r="BF125" s="444"/>
      <c r="BG125" s="444"/>
      <c r="BH125" s="444" t="str">
        <f t="shared" si="56"/>
        <v/>
      </c>
      <c r="BI125" s="444">
        <f t="shared" si="74"/>
        <v>0</v>
      </c>
      <c r="BJ125" s="444">
        <f t="shared" si="75"/>
        <v>0</v>
      </c>
      <c r="BK125" s="444"/>
      <c r="BL125" s="444"/>
      <c r="BM125" s="444" t="str">
        <f t="shared" si="57"/>
        <v/>
      </c>
      <c r="BN125" s="444">
        <f t="shared" si="76"/>
        <v>0</v>
      </c>
      <c r="BO125" s="444">
        <f t="shared" si="77"/>
        <v>0</v>
      </c>
      <c r="BP125" s="448"/>
      <c r="BQ125" s="448"/>
    </row>
    <row r="126" spans="1:69">
      <c r="A126" s="406"/>
      <c r="C126" s="406">
        <v>80</v>
      </c>
      <c r="D126" s="428" t="str">
        <f t="shared" si="40"/>
        <v/>
      </c>
      <c r="E126" s="399">
        <f t="shared" si="58"/>
        <v>0</v>
      </c>
      <c r="F126" s="399">
        <f t="shared" si="59"/>
        <v>0</v>
      </c>
      <c r="G126" s="399"/>
      <c r="H126" s="399"/>
      <c r="I126" s="399">
        <f t="shared" si="41"/>
        <v>0</v>
      </c>
      <c r="J126" s="399"/>
      <c r="K126" s="399" t="str">
        <f t="shared" si="42"/>
        <v/>
      </c>
      <c r="L126" s="399">
        <f t="shared" si="60"/>
        <v>0</v>
      </c>
      <c r="M126" s="399">
        <f t="shared" si="61"/>
        <v>0</v>
      </c>
      <c r="N126" s="399"/>
      <c r="O126" s="399"/>
      <c r="P126" s="399">
        <f t="shared" si="43"/>
        <v>0</v>
      </c>
      <c r="Q126" s="399" t="str">
        <f t="shared" si="44"/>
        <v/>
      </c>
      <c r="R126" s="399">
        <f t="shared" si="62"/>
        <v>0</v>
      </c>
      <c r="S126" s="399">
        <f t="shared" si="63"/>
        <v>0</v>
      </c>
      <c r="T126" s="406"/>
      <c r="U126" s="406"/>
      <c r="V126" s="399">
        <f t="shared" si="45"/>
        <v>0</v>
      </c>
      <c r="W126" s="399" t="str">
        <f t="shared" si="46"/>
        <v/>
      </c>
      <c r="X126" s="399">
        <f t="shared" si="64"/>
        <v>0</v>
      </c>
      <c r="Y126" s="399">
        <f t="shared" si="65"/>
        <v>0</v>
      </c>
      <c r="Z126" s="406"/>
      <c r="AA126" s="406"/>
      <c r="AB126" s="399">
        <f t="shared" si="47"/>
        <v>0</v>
      </c>
      <c r="AC126" s="399"/>
      <c r="AD126" s="399" t="str">
        <f t="shared" si="48"/>
        <v/>
      </c>
      <c r="AE126" s="399">
        <f t="shared" si="49"/>
        <v>0</v>
      </c>
      <c r="AF126" s="399">
        <f t="shared" si="50"/>
        <v>0</v>
      </c>
      <c r="AG126" s="448"/>
      <c r="AH126" s="448"/>
      <c r="AI126" s="444">
        <f t="shared" si="51"/>
        <v>0</v>
      </c>
      <c r="AJ126" s="448"/>
      <c r="AK126" s="448">
        <v>80</v>
      </c>
      <c r="AL126" s="456" t="str">
        <f t="shared" si="52"/>
        <v/>
      </c>
      <c r="AM126" s="444">
        <f t="shared" si="66"/>
        <v>0</v>
      </c>
      <c r="AN126" s="444">
        <f t="shared" si="67"/>
        <v>0</v>
      </c>
      <c r="AO126" s="444"/>
      <c r="AP126" s="444"/>
      <c r="AQ126" s="444" t="str">
        <f t="shared" si="53"/>
        <v/>
      </c>
      <c r="AR126" s="444">
        <f t="shared" si="68"/>
        <v>0</v>
      </c>
      <c r="AS126" s="444">
        <f t="shared" si="69"/>
        <v>0</v>
      </c>
      <c r="AT126" s="444"/>
      <c r="AU126" s="444"/>
      <c r="AV126" s="444" t="str">
        <f t="shared" si="54"/>
        <v/>
      </c>
      <c r="AW126" s="444">
        <f t="shared" si="70"/>
        <v>0</v>
      </c>
      <c r="AX126" s="444">
        <f t="shared" si="71"/>
        <v>0</v>
      </c>
      <c r="AY126" s="448"/>
      <c r="AZ126" s="448"/>
      <c r="BB126" s="448">
        <v>80</v>
      </c>
      <c r="BC126" s="456" t="str">
        <f t="shared" si="55"/>
        <v/>
      </c>
      <c r="BD126" s="444">
        <f t="shared" si="72"/>
        <v>0</v>
      </c>
      <c r="BE126" s="444">
        <f t="shared" si="73"/>
        <v>0</v>
      </c>
      <c r="BF126" s="444"/>
      <c r="BG126" s="444"/>
      <c r="BH126" s="444" t="str">
        <f t="shared" si="56"/>
        <v/>
      </c>
      <c r="BI126" s="444">
        <f t="shared" si="74"/>
        <v>0</v>
      </c>
      <c r="BJ126" s="444">
        <f t="shared" si="75"/>
        <v>0</v>
      </c>
      <c r="BK126" s="444"/>
      <c r="BL126" s="444"/>
      <c r="BM126" s="444" t="str">
        <f t="shared" si="57"/>
        <v/>
      </c>
      <c r="BN126" s="444">
        <f t="shared" si="76"/>
        <v>0</v>
      </c>
      <c r="BO126" s="444">
        <f t="shared" si="77"/>
        <v>0</v>
      </c>
      <c r="BP126" s="448"/>
      <c r="BQ126" s="448"/>
    </row>
    <row r="127" spans="1:69">
      <c r="A127" s="406"/>
      <c r="C127" s="406">
        <v>81</v>
      </c>
      <c r="D127" s="428" t="str">
        <f t="shared" si="40"/>
        <v/>
      </c>
      <c r="E127" s="399">
        <f t="shared" si="58"/>
        <v>0</v>
      </c>
      <c r="F127" s="399">
        <f t="shared" si="59"/>
        <v>0</v>
      </c>
      <c r="G127" s="399"/>
      <c r="H127" s="399"/>
      <c r="I127" s="399">
        <f t="shared" si="41"/>
        <v>0</v>
      </c>
      <c r="J127" s="399"/>
      <c r="K127" s="399" t="str">
        <f t="shared" si="42"/>
        <v/>
      </c>
      <c r="L127" s="399">
        <f t="shared" si="60"/>
        <v>0</v>
      </c>
      <c r="M127" s="399">
        <f t="shared" si="61"/>
        <v>0</v>
      </c>
      <c r="N127" s="399"/>
      <c r="O127" s="399"/>
      <c r="P127" s="399">
        <f t="shared" si="43"/>
        <v>0</v>
      </c>
      <c r="Q127" s="399" t="str">
        <f t="shared" si="44"/>
        <v/>
      </c>
      <c r="R127" s="399">
        <f t="shared" si="62"/>
        <v>0</v>
      </c>
      <c r="S127" s="399">
        <f t="shared" si="63"/>
        <v>0</v>
      </c>
      <c r="T127" s="406"/>
      <c r="U127" s="406"/>
      <c r="V127" s="399">
        <f t="shared" si="45"/>
        <v>0</v>
      </c>
      <c r="W127" s="399" t="str">
        <f t="shared" si="46"/>
        <v/>
      </c>
      <c r="X127" s="399">
        <f t="shared" si="64"/>
        <v>0</v>
      </c>
      <c r="Y127" s="399">
        <f t="shared" si="65"/>
        <v>0</v>
      </c>
      <c r="Z127" s="406"/>
      <c r="AA127" s="406"/>
      <c r="AB127" s="399">
        <f t="shared" si="47"/>
        <v>0</v>
      </c>
      <c r="AC127" s="399"/>
      <c r="AD127" s="399" t="str">
        <f t="shared" si="48"/>
        <v/>
      </c>
      <c r="AE127" s="399">
        <f t="shared" si="49"/>
        <v>0</v>
      </c>
      <c r="AF127" s="399">
        <f t="shared" si="50"/>
        <v>0</v>
      </c>
      <c r="AG127" s="448"/>
      <c r="AH127" s="448"/>
      <c r="AI127" s="444">
        <f t="shared" si="51"/>
        <v>0</v>
      </c>
      <c r="AJ127" s="448"/>
      <c r="AK127" s="448">
        <v>81</v>
      </c>
      <c r="AL127" s="456" t="str">
        <f t="shared" si="52"/>
        <v/>
      </c>
      <c r="AM127" s="444">
        <f t="shared" si="66"/>
        <v>0</v>
      </c>
      <c r="AN127" s="444">
        <f t="shared" si="67"/>
        <v>0</v>
      </c>
      <c r="AO127" s="444"/>
      <c r="AP127" s="444"/>
      <c r="AQ127" s="444" t="str">
        <f t="shared" si="53"/>
        <v/>
      </c>
      <c r="AR127" s="444">
        <f t="shared" si="68"/>
        <v>0</v>
      </c>
      <c r="AS127" s="444">
        <f t="shared" si="69"/>
        <v>0</v>
      </c>
      <c r="AT127" s="444"/>
      <c r="AU127" s="444"/>
      <c r="AV127" s="444" t="str">
        <f t="shared" si="54"/>
        <v/>
      </c>
      <c r="AW127" s="444">
        <f t="shared" si="70"/>
        <v>0</v>
      </c>
      <c r="AX127" s="444">
        <f t="shared" si="71"/>
        <v>0</v>
      </c>
      <c r="AY127" s="448"/>
      <c r="AZ127" s="448"/>
      <c r="BB127" s="448">
        <v>81</v>
      </c>
      <c r="BC127" s="456" t="str">
        <f t="shared" si="55"/>
        <v/>
      </c>
      <c r="BD127" s="444">
        <f t="shared" si="72"/>
        <v>0</v>
      </c>
      <c r="BE127" s="444">
        <f t="shared" si="73"/>
        <v>0</v>
      </c>
      <c r="BF127" s="444"/>
      <c r="BG127" s="444"/>
      <c r="BH127" s="444" t="str">
        <f t="shared" si="56"/>
        <v/>
      </c>
      <c r="BI127" s="444">
        <f t="shared" si="74"/>
        <v>0</v>
      </c>
      <c r="BJ127" s="444">
        <f t="shared" si="75"/>
        <v>0</v>
      </c>
      <c r="BK127" s="444"/>
      <c r="BL127" s="444"/>
      <c r="BM127" s="444" t="str">
        <f t="shared" si="57"/>
        <v/>
      </c>
      <c r="BN127" s="444">
        <f t="shared" si="76"/>
        <v>0</v>
      </c>
      <c r="BO127" s="444">
        <f t="shared" si="77"/>
        <v>0</v>
      </c>
      <c r="BP127" s="448"/>
      <c r="BQ127" s="448"/>
    </row>
    <row r="128" spans="1:69">
      <c r="A128" s="406"/>
      <c r="C128" s="406">
        <v>82</v>
      </c>
      <c r="D128" s="428" t="str">
        <f t="shared" si="40"/>
        <v/>
      </c>
      <c r="E128" s="399">
        <f t="shared" si="58"/>
        <v>0</v>
      </c>
      <c r="F128" s="399">
        <f t="shared" si="59"/>
        <v>0</v>
      </c>
      <c r="G128" s="399"/>
      <c r="H128" s="399"/>
      <c r="I128" s="399">
        <f t="shared" si="41"/>
        <v>0</v>
      </c>
      <c r="J128" s="399"/>
      <c r="K128" s="399" t="str">
        <f t="shared" si="42"/>
        <v/>
      </c>
      <c r="L128" s="399">
        <f t="shared" si="60"/>
        <v>0</v>
      </c>
      <c r="M128" s="399">
        <f t="shared" si="61"/>
        <v>0</v>
      </c>
      <c r="N128" s="399"/>
      <c r="O128" s="399"/>
      <c r="P128" s="399">
        <f t="shared" si="43"/>
        <v>0</v>
      </c>
      <c r="Q128" s="399" t="str">
        <f t="shared" si="44"/>
        <v/>
      </c>
      <c r="R128" s="399">
        <f t="shared" si="62"/>
        <v>0</v>
      </c>
      <c r="S128" s="399">
        <f t="shared" si="63"/>
        <v>0</v>
      </c>
      <c r="T128" s="406"/>
      <c r="U128" s="406"/>
      <c r="V128" s="399">
        <f t="shared" si="45"/>
        <v>0</v>
      </c>
      <c r="W128" s="399" t="str">
        <f t="shared" si="46"/>
        <v/>
      </c>
      <c r="X128" s="399">
        <f t="shared" si="64"/>
        <v>0</v>
      </c>
      <c r="Y128" s="399">
        <f t="shared" si="65"/>
        <v>0</v>
      </c>
      <c r="Z128" s="406"/>
      <c r="AA128" s="406"/>
      <c r="AB128" s="399">
        <f t="shared" si="47"/>
        <v>0</v>
      </c>
      <c r="AC128" s="399"/>
      <c r="AD128" s="399" t="str">
        <f t="shared" si="48"/>
        <v/>
      </c>
      <c r="AE128" s="399">
        <f t="shared" si="49"/>
        <v>0</v>
      </c>
      <c r="AF128" s="399">
        <f t="shared" si="50"/>
        <v>0</v>
      </c>
      <c r="AG128" s="448"/>
      <c r="AH128" s="448"/>
      <c r="AI128" s="444">
        <f t="shared" si="51"/>
        <v>0</v>
      </c>
      <c r="AJ128" s="448"/>
      <c r="AK128" s="448">
        <v>82</v>
      </c>
      <c r="AL128" s="456" t="str">
        <f t="shared" si="52"/>
        <v/>
      </c>
      <c r="AM128" s="444">
        <f t="shared" si="66"/>
        <v>0</v>
      </c>
      <c r="AN128" s="444">
        <f t="shared" si="67"/>
        <v>0</v>
      </c>
      <c r="AO128" s="444"/>
      <c r="AP128" s="444"/>
      <c r="AQ128" s="444" t="str">
        <f t="shared" si="53"/>
        <v/>
      </c>
      <c r="AR128" s="444">
        <f t="shared" si="68"/>
        <v>0</v>
      </c>
      <c r="AS128" s="444">
        <f t="shared" si="69"/>
        <v>0</v>
      </c>
      <c r="AT128" s="444"/>
      <c r="AU128" s="444"/>
      <c r="AV128" s="444" t="str">
        <f t="shared" si="54"/>
        <v/>
      </c>
      <c r="AW128" s="444">
        <f t="shared" si="70"/>
        <v>0</v>
      </c>
      <c r="AX128" s="444">
        <f t="shared" si="71"/>
        <v>0</v>
      </c>
      <c r="AY128" s="448"/>
      <c r="AZ128" s="448"/>
      <c r="BB128" s="448">
        <v>82</v>
      </c>
      <c r="BC128" s="456" t="str">
        <f t="shared" si="55"/>
        <v/>
      </c>
      <c r="BD128" s="444">
        <f t="shared" si="72"/>
        <v>0</v>
      </c>
      <c r="BE128" s="444">
        <f t="shared" si="73"/>
        <v>0</v>
      </c>
      <c r="BF128" s="444"/>
      <c r="BG128" s="444"/>
      <c r="BH128" s="444" t="str">
        <f t="shared" si="56"/>
        <v/>
      </c>
      <c r="BI128" s="444">
        <f t="shared" si="74"/>
        <v>0</v>
      </c>
      <c r="BJ128" s="444">
        <f t="shared" si="75"/>
        <v>0</v>
      </c>
      <c r="BK128" s="444"/>
      <c r="BL128" s="444"/>
      <c r="BM128" s="444" t="str">
        <f t="shared" si="57"/>
        <v/>
      </c>
      <c r="BN128" s="444">
        <f t="shared" si="76"/>
        <v>0</v>
      </c>
      <c r="BO128" s="444">
        <f t="shared" si="77"/>
        <v>0</v>
      </c>
      <c r="BP128" s="448"/>
      <c r="BQ128" s="448"/>
    </row>
    <row r="129" spans="1:69">
      <c r="A129" s="406"/>
      <c r="C129" s="406">
        <v>83</v>
      </c>
      <c r="D129" s="428" t="str">
        <f t="shared" si="40"/>
        <v/>
      </c>
      <c r="E129" s="399">
        <f t="shared" si="58"/>
        <v>0</v>
      </c>
      <c r="F129" s="399">
        <f t="shared" si="59"/>
        <v>0</v>
      </c>
      <c r="G129" s="399"/>
      <c r="H129" s="399"/>
      <c r="I129" s="399">
        <f t="shared" si="41"/>
        <v>0</v>
      </c>
      <c r="J129" s="399"/>
      <c r="K129" s="399" t="str">
        <f t="shared" si="42"/>
        <v/>
      </c>
      <c r="L129" s="399">
        <f t="shared" si="60"/>
        <v>0</v>
      </c>
      <c r="M129" s="399">
        <f t="shared" si="61"/>
        <v>0</v>
      </c>
      <c r="N129" s="399"/>
      <c r="O129" s="399"/>
      <c r="P129" s="399">
        <f t="shared" si="43"/>
        <v>0</v>
      </c>
      <c r="Q129" s="399" t="str">
        <f t="shared" si="44"/>
        <v/>
      </c>
      <c r="R129" s="399">
        <f t="shared" si="62"/>
        <v>0</v>
      </c>
      <c r="S129" s="399">
        <f t="shared" si="63"/>
        <v>0</v>
      </c>
      <c r="T129" s="406"/>
      <c r="U129" s="406"/>
      <c r="V129" s="399">
        <f t="shared" si="45"/>
        <v>0</v>
      </c>
      <c r="W129" s="399" t="str">
        <f t="shared" si="46"/>
        <v/>
      </c>
      <c r="X129" s="399">
        <f t="shared" si="64"/>
        <v>0</v>
      </c>
      <c r="Y129" s="399">
        <f t="shared" si="65"/>
        <v>0</v>
      </c>
      <c r="Z129" s="406"/>
      <c r="AA129" s="406"/>
      <c r="AB129" s="399">
        <f t="shared" si="47"/>
        <v>0</v>
      </c>
      <c r="AC129" s="399"/>
      <c r="AD129" s="399" t="str">
        <f t="shared" si="48"/>
        <v/>
      </c>
      <c r="AE129" s="399">
        <f t="shared" si="49"/>
        <v>0</v>
      </c>
      <c r="AF129" s="399">
        <f t="shared" si="50"/>
        <v>0</v>
      </c>
      <c r="AG129" s="448"/>
      <c r="AH129" s="448"/>
      <c r="AI129" s="444">
        <f t="shared" si="51"/>
        <v>0</v>
      </c>
      <c r="AJ129" s="448"/>
      <c r="AK129" s="448">
        <v>83</v>
      </c>
      <c r="AL129" s="456" t="str">
        <f t="shared" si="52"/>
        <v/>
      </c>
      <c r="AM129" s="444">
        <f t="shared" si="66"/>
        <v>0</v>
      </c>
      <c r="AN129" s="444">
        <f t="shared" si="67"/>
        <v>0</v>
      </c>
      <c r="AO129" s="444"/>
      <c r="AP129" s="444"/>
      <c r="AQ129" s="444" t="str">
        <f t="shared" si="53"/>
        <v/>
      </c>
      <c r="AR129" s="444">
        <f t="shared" si="68"/>
        <v>0</v>
      </c>
      <c r="AS129" s="444">
        <f t="shared" si="69"/>
        <v>0</v>
      </c>
      <c r="AT129" s="444"/>
      <c r="AU129" s="444"/>
      <c r="AV129" s="444" t="str">
        <f t="shared" si="54"/>
        <v/>
      </c>
      <c r="AW129" s="444">
        <f t="shared" si="70"/>
        <v>0</v>
      </c>
      <c r="AX129" s="444">
        <f t="shared" si="71"/>
        <v>0</v>
      </c>
      <c r="AY129" s="448"/>
      <c r="AZ129" s="448"/>
      <c r="BB129" s="448">
        <v>83</v>
      </c>
      <c r="BC129" s="456" t="str">
        <f t="shared" si="55"/>
        <v/>
      </c>
      <c r="BD129" s="444">
        <f t="shared" si="72"/>
        <v>0</v>
      </c>
      <c r="BE129" s="444">
        <f t="shared" si="73"/>
        <v>0</v>
      </c>
      <c r="BF129" s="444"/>
      <c r="BG129" s="444"/>
      <c r="BH129" s="444" t="str">
        <f t="shared" si="56"/>
        <v/>
      </c>
      <c r="BI129" s="444">
        <f t="shared" si="74"/>
        <v>0</v>
      </c>
      <c r="BJ129" s="444">
        <f t="shared" si="75"/>
        <v>0</v>
      </c>
      <c r="BK129" s="444"/>
      <c r="BL129" s="444"/>
      <c r="BM129" s="444" t="str">
        <f t="shared" si="57"/>
        <v/>
      </c>
      <c r="BN129" s="444">
        <f t="shared" si="76"/>
        <v>0</v>
      </c>
      <c r="BO129" s="444">
        <f t="shared" si="77"/>
        <v>0</v>
      </c>
      <c r="BP129" s="448"/>
      <c r="BQ129" s="448"/>
    </row>
    <row r="130" spans="1:69">
      <c r="A130" s="406"/>
      <c r="C130" s="406">
        <v>84</v>
      </c>
      <c r="D130" s="428" t="str">
        <f t="shared" si="40"/>
        <v/>
      </c>
      <c r="E130" s="399">
        <f t="shared" si="58"/>
        <v>0</v>
      </c>
      <c r="F130" s="399">
        <f t="shared" si="59"/>
        <v>0</v>
      </c>
      <c r="G130" s="399">
        <f>SUM(E119:E130)</f>
        <v>0</v>
      </c>
      <c r="H130" s="399">
        <f>SUM(F119:F130)</f>
        <v>0</v>
      </c>
      <c r="I130" s="399">
        <f t="shared" si="41"/>
        <v>0</v>
      </c>
      <c r="J130" s="399"/>
      <c r="K130" s="399" t="str">
        <f t="shared" si="42"/>
        <v/>
      </c>
      <c r="L130" s="399">
        <f t="shared" si="60"/>
        <v>0</v>
      </c>
      <c r="M130" s="399">
        <f t="shared" si="61"/>
        <v>0</v>
      </c>
      <c r="N130" s="399">
        <f>SUM(L119:L130)</f>
        <v>0</v>
      </c>
      <c r="O130" s="399">
        <f>SUM(M119:M130)</f>
        <v>0</v>
      </c>
      <c r="P130" s="399">
        <f t="shared" si="43"/>
        <v>0</v>
      </c>
      <c r="Q130" s="399" t="str">
        <f t="shared" si="44"/>
        <v/>
      </c>
      <c r="R130" s="399">
        <f t="shared" si="62"/>
        <v>0</v>
      </c>
      <c r="S130" s="399">
        <f t="shared" si="63"/>
        <v>0</v>
      </c>
      <c r="T130" s="428">
        <f>SUM(R119:R130)</f>
        <v>0</v>
      </c>
      <c r="U130" s="428">
        <f>SUM(S119:S130)</f>
        <v>0</v>
      </c>
      <c r="V130" s="399">
        <f t="shared" si="45"/>
        <v>0</v>
      </c>
      <c r="W130" s="399" t="str">
        <f t="shared" si="46"/>
        <v/>
      </c>
      <c r="X130" s="399">
        <f t="shared" si="64"/>
        <v>0</v>
      </c>
      <c r="Y130" s="399">
        <f t="shared" si="65"/>
        <v>0</v>
      </c>
      <c r="Z130" s="428">
        <f>SUM(X119:X130)</f>
        <v>0</v>
      </c>
      <c r="AA130" s="428">
        <f>SUM(Y119:Y130)</f>
        <v>0</v>
      </c>
      <c r="AB130" s="399">
        <f t="shared" si="47"/>
        <v>0</v>
      </c>
      <c r="AC130" s="399"/>
      <c r="AD130" s="399" t="str">
        <f t="shared" si="48"/>
        <v/>
      </c>
      <c r="AE130" s="399">
        <f t="shared" si="49"/>
        <v>0</v>
      </c>
      <c r="AF130" s="399">
        <f t="shared" si="50"/>
        <v>0</v>
      </c>
      <c r="AG130" s="456">
        <f>SUM(AE119:AE130)</f>
        <v>0</v>
      </c>
      <c r="AH130" s="456">
        <f>SUM(AF119:AF130)</f>
        <v>0</v>
      </c>
      <c r="AI130" s="444">
        <f t="shared" si="51"/>
        <v>0</v>
      </c>
      <c r="AJ130" s="448"/>
      <c r="AK130" s="448">
        <v>84</v>
      </c>
      <c r="AL130" s="456" t="str">
        <f t="shared" si="52"/>
        <v/>
      </c>
      <c r="AM130" s="444">
        <f t="shared" si="66"/>
        <v>0</v>
      </c>
      <c r="AN130" s="444">
        <f t="shared" si="67"/>
        <v>0</v>
      </c>
      <c r="AO130" s="444">
        <f>SUM(AM119:AM130)</f>
        <v>0</v>
      </c>
      <c r="AP130" s="444">
        <f>SUM(AN119:AN130)</f>
        <v>0</v>
      </c>
      <c r="AQ130" s="444" t="str">
        <f t="shared" si="53"/>
        <v/>
      </c>
      <c r="AR130" s="444">
        <f t="shared" si="68"/>
        <v>0</v>
      </c>
      <c r="AS130" s="444">
        <f t="shared" si="69"/>
        <v>0</v>
      </c>
      <c r="AT130" s="444">
        <f>SUM(AR119:AR130)</f>
        <v>0</v>
      </c>
      <c r="AU130" s="444">
        <f>SUM(AS119:AS130)</f>
        <v>0</v>
      </c>
      <c r="AV130" s="444" t="str">
        <f t="shared" si="54"/>
        <v/>
      </c>
      <c r="AW130" s="444">
        <f t="shared" si="70"/>
        <v>0</v>
      </c>
      <c r="AX130" s="444">
        <f t="shared" si="71"/>
        <v>0</v>
      </c>
      <c r="AY130" s="456">
        <f>SUM(AW119:AW130)</f>
        <v>0</v>
      </c>
      <c r="AZ130" s="456">
        <f>SUM(AX119:AX130)</f>
        <v>0</v>
      </c>
      <c r="BB130" s="448">
        <v>84</v>
      </c>
      <c r="BC130" s="456" t="str">
        <f t="shared" si="55"/>
        <v/>
      </c>
      <c r="BD130" s="444">
        <f t="shared" si="72"/>
        <v>0</v>
      </c>
      <c r="BE130" s="444">
        <f t="shared" si="73"/>
        <v>0</v>
      </c>
      <c r="BF130" s="444">
        <f>SUM(BD119:BD130)</f>
        <v>0</v>
      </c>
      <c r="BG130" s="444">
        <f>SUM(BE119:BE130)</f>
        <v>0</v>
      </c>
      <c r="BH130" s="444" t="str">
        <f t="shared" si="56"/>
        <v/>
      </c>
      <c r="BI130" s="444">
        <f t="shared" si="74"/>
        <v>0</v>
      </c>
      <c r="BJ130" s="444">
        <f t="shared" si="75"/>
        <v>0</v>
      </c>
      <c r="BK130" s="444">
        <f>SUM(BI119:BI130)</f>
        <v>0</v>
      </c>
      <c r="BL130" s="444">
        <f>SUM(BJ119:BJ130)</f>
        <v>0</v>
      </c>
      <c r="BM130" s="444" t="str">
        <f t="shared" si="57"/>
        <v/>
      </c>
      <c r="BN130" s="444">
        <f t="shared" si="76"/>
        <v>0</v>
      </c>
      <c r="BO130" s="444">
        <f t="shared" si="77"/>
        <v>0</v>
      </c>
      <c r="BP130" s="456">
        <f>SUM(BN119:BN130)</f>
        <v>0</v>
      </c>
      <c r="BQ130" s="456">
        <f>SUM(BO119:BO130)</f>
        <v>0</v>
      </c>
    </row>
    <row r="131" spans="1:69">
      <c r="A131" s="406"/>
      <c r="C131" s="406">
        <v>85</v>
      </c>
      <c r="D131" s="428" t="str">
        <f t="shared" si="40"/>
        <v/>
      </c>
      <c r="E131" s="399">
        <f t="shared" si="58"/>
        <v>0</v>
      </c>
      <c r="F131" s="399">
        <f t="shared" si="59"/>
        <v>0</v>
      </c>
      <c r="G131" s="399"/>
      <c r="H131" s="399"/>
      <c r="I131" s="399">
        <f t="shared" si="41"/>
        <v>0</v>
      </c>
      <c r="J131" s="399"/>
      <c r="K131" s="399" t="str">
        <f t="shared" si="42"/>
        <v/>
      </c>
      <c r="L131" s="399">
        <f t="shared" si="60"/>
        <v>0</v>
      </c>
      <c r="M131" s="399">
        <f t="shared" si="61"/>
        <v>0</v>
      </c>
      <c r="N131" s="399"/>
      <c r="O131" s="399"/>
      <c r="P131" s="399">
        <f t="shared" si="43"/>
        <v>0</v>
      </c>
      <c r="Q131" s="399" t="str">
        <f t="shared" si="44"/>
        <v/>
      </c>
      <c r="R131" s="399">
        <f t="shared" si="62"/>
        <v>0</v>
      </c>
      <c r="S131" s="399">
        <f t="shared" si="63"/>
        <v>0</v>
      </c>
      <c r="T131" s="406"/>
      <c r="U131" s="406"/>
      <c r="V131" s="399">
        <f t="shared" si="45"/>
        <v>0</v>
      </c>
      <c r="W131" s="399" t="str">
        <f t="shared" si="46"/>
        <v/>
      </c>
      <c r="X131" s="399">
        <f t="shared" si="64"/>
        <v>0</v>
      </c>
      <c r="Y131" s="399">
        <f t="shared" si="65"/>
        <v>0</v>
      </c>
      <c r="Z131" s="406"/>
      <c r="AA131" s="406"/>
      <c r="AB131" s="399">
        <f t="shared" si="47"/>
        <v>0</v>
      </c>
      <c r="AC131" s="399"/>
      <c r="AD131" s="399" t="str">
        <f t="shared" si="48"/>
        <v/>
      </c>
      <c r="AE131" s="399">
        <f t="shared" si="49"/>
        <v>0</v>
      </c>
      <c r="AF131" s="399">
        <f t="shared" si="50"/>
        <v>0</v>
      </c>
      <c r="AG131" s="448"/>
      <c r="AH131" s="448"/>
      <c r="AI131" s="444">
        <f t="shared" si="51"/>
        <v>0</v>
      </c>
      <c r="AJ131" s="448"/>
      <c r="AK131" s="448">
        <v>85</v>
      </c>
      <c r="AL131" s="456" t="str">
        <f t="shared" si="52"/>
        <v/>
      </c>
      <c r="AM131" s="444">
        <f t="shared" si="66"/>
        <v>0</v>
      </c>
      <c r="AN131" s="444">
        <f t="shared" si="67"/>
        <v>0</v>
      </c>
      <c r="AO131" s="444"/>
      <c r="AP131" s="444"/>
      <c r="AQ131" s="444" t="str">
        <f t="shared" si="53"/>
        <v/>
      </c>
      <c r="AR131" s="444">
        <f t="shared" si="68"/>
        <v>0</v>
      </c>
      <c r="AS131" s="444">
        <f t="shared" si="69"/>
        <v>0</v>
      </c>
      <c r="AT131" s="444"/>
      <c r="AU131" s="444"/>
      <c r="AV131" s="444" t="str">
        <f t="shared" si="54"/>
        <v/>
      </c>
      <c r="AW131" s="444">
        <f t="shared" si="70"/>
        <v>0</v>
      </c>
      <c r="AX131" s="444">
        <f t="shared" si="71"/>
        <v>0</v>
      </c>
      <c r="AY131" s="448"/>
      <c r="AZ131" s="448"/>
      <c r="BB131" s="448">
        <v>85</v>
      </c>
      <c r="BC131" s="456" t="str">
        <f t="shared" si="55"/>
        <v/>
      </c>
      <c r="BD131" s="444">
        <f t="shared" si="72"/>
        <v>0</v>
      </c>
      <c r="BE131" s="444">
        <f t="shared" si="73"/>
        <v>0</v>
      </c>
      <c r="BF131" s="444"/>
      <c r="BG131" s="444"/>
      <c r="BH131" s="444" t="str">
        <f t="shared" si="56"/>
        <v/>
      </c>
      <c r="BI131" s="444">
        <f t="shared" si="74"/>
        <v>0</v>
      </c>
      <c r="BJ131" s="444">
        <f t="shared" si="75"/>
        <v>0</v>
      </c>
      <c r="BK131" s="444"/>
      <c r="BL131" s="444"/>
      <c r="BM131" s="444" t="str">
        <f t="shared" si="57"/>
        <v/>
      </c>
      <c r="BN131" s="444">
        <f t="shared" si="76"/>
        <v>0</v>
      </c>
      <c r="BO131" s="444">
        <f t="shared" si="77"/>
        <v>0</v>
      </c>
      <c r="BP131" s="448"/>
      <c r="BQ131" s="448"/>
    </row>
    <row r="132" spans="1:69">
      <c r="A132" s="406"/>
      <c r="C132" s="406">
        <v>86</v>
      </c>
      <c r="D132" s="428" t="str">
        <f t="shared" si="40"/>
        <v/>
      </c>
      <c r="E132" s="399">
        <f t="shared" si="58"/>
        <v>0</v>
      </c>
      <c r="F132" s="399">
        <f t="shared" si="59"/>
        <v>0</v>
      </c>
      <c r="G132" s="399"/>
      <c r="H132" s="399"/>
      <c r="I132" s="399">
        <f t="shared" si="41"/>
        <v>0</v>
      </c>
      <c r="J132" s="399"/>
      <c r="K132" s="399" t="str">
        <f t="shared" si="42"/>
        <v/>
      </c>
      <c r="L132" s="399">
        <f t="shared" si="60"/>
        <v>0</v>
      </c>
      <c r="M132" s="399">
        <f t="shared" si="61"/>
        <v>0</v>
      </c>
      <c r="N132" s="399"/>
      <c r="O132" s="399"/>
      <c r="P132" s="399">
        <f t="shared" si="43"/>
        <v>0</v>
      </c>
      <c r="Q132" s="399" t="str">
        <f t="shared" si="44"/>
        <v/>
      </c>
      <c r="R132" s="399">
        <f t="shared" si="62"/>
        <v>0</v>
      </c>
      <c r="S132" s="399">
        <f t="shared" si="63"/>
        <v>0</v>
      </c>
      <c r="T132" s="406"/>
      <c r="U132" s="406"/>
      <c r="V132" s="399">
        <f t="shared" si="45"/>
        <v>0</v>
      </c>
      <c r="W132" s="399" t="str">
        <f t="shared" si="46"/>
        <v/>
      </c>
      <c r="X132" s="399">
        <f t="shared" si="64"/>
        <v>0</v>
      </c>
      <c r="Y132" s="399">
        <f t="shared" si="65"/>
        <v>0</v>
      </c>
      <c r="Z132" s="406"/>
      <c r="AA132" s="406"/>
      <c r="AB132" s="399">
        <f t="shared" si="47"/>
        <v>0</v>
      </c>
      <c r="AC132" s="399"/>
      <c r="AD132" s="399" t="str">
        <f t="shared" si="48"/>
        <v/>
      </c>
      <c r="AE132" s="399">
        <f t="shared" si="49"/>
        <v>0</v>
      </c>
      <c r="AF132" s="399">
        <f t="shared" si="50"/>
        <v>0</v>
      </c>
      <c r="AG132" s="448"/>
      <c r="AH132" s="448"/>
      <c r="AI132" s="444">
        <f t="shared" si="51"/>
        <v>0</v>
      </c>
      <c r="AJ132" s="448"/>
      <c r="AK132" s="448">
        <v>86</v>
      </c>
      <c r="AL132" s="456" t="str">
        <f t="shared" si="52"/>
        <v/>
      </c>
      <c r="AM132" s="444">
        <f t="shared" si="66"/>
        <v>0</v>
      </c>
      <c r="AN132" s="444">
        <f t="shared" si="67"/>
        <v>0</v>
      </c>
      <c r="AO132" s="444"/>
      <c r="AP132" s="444"/>
      <c r="AQ132" s="444" t="str">
        <f t="shared" si="53"/>
        <v/>
      </c>
      <c r="AR132" s="444">
        <f t="shared" si="68"/>
        <v>0</v>
      </c>
      <c r="AS132" s="444">
        <f t="shared" si="69"/>
        <v>0</v>
      </c>
      <c r="AT132" s="444"/>
      <c r="AU132" s="444"/>
      <c r="AV132" s="444" t="str">
        <f t="shared" si="54"/>
        <v/>
      </c>
      <c r="AW132" s="444">
        <f t="shared" si="70"/>
        <v>0</v>
      </c>
      <c r="AX132" s="444">
        <f t="shared" si="71"/>
        <v>0</v>
      </c>
      <c r="AY132" s="448"/>
      <c r="AZ132" s="448"/>
      <c r="BB132" s="448">
        <v>86</v>
      </c>
      <c r="BC132" s="456" t="str">
        <f t="shared" si="55"/>
        <v/>
      </c>
      <c r="BD132" s="444">
        <f t="shared" si="72"/>
        <v>0</v>
      </c>
      <c r="BE132" s="444">
        <f t="shared" si="73"/>
        <v>0</v>
      </c>
      <c r="BF132" s="444"/>
      <c r="BG132" s="444"/>
      <c r="BH132" s="444" t="str">
        <f t="shared" si="56"/>
        <v/>
      </c>
      <c r="BI132" s="444">
        <f t="shared" si="74"/>
        <v>0</v>
      </c>
      <c r="BJ132" s="444">
        <f t="shared" si="75"/>
        <v>0</v>
      </c>
      <c r="BK132" s="444"/>
      <c r="BL132" s="444"/>
      <c r="BM132" s="444" t="str">
        <f t="shared" si="57"/>
        <v/>
      </c>
      <c r="BN132" s="444">
        <f t="shared" si="76"/>
        <v>0</v>
      </c>
      <c r="BO132" s="444">
        <f t="shared" si="77"/>
        <v>0</v>
      </c>
      <c r="BP132" s="448"/>
      <c r="BQ132" s="448"/>
    </row>
    <row r="133" spans="1:69">
      <c r="A133" s="406"/>
      <c r="C133" s="406">
        <v>87</v>
      </c>
      <c r="D133" s="428" t="str">
        <f t="shared" si="40"/>
        <v/>
      </c>
      <c r="E133" s="399">
        <f t="shared" si="58"/>
        <v>0</v>
      </c>
      <c r="F133" s="399">
        <f t="shared" si="59"/>
        <v>0</v>
      </c>
      <c r="G133" s="399"/>
      <c r="H133" s="399"/>
      <c r="I133" s="399">
        <f t="shared" si="41"/>
        <v>0</v>
      </c>
      <c r="J133" s="399"/>
      <c r="K133" s="399" t="str">
        <f t="shared" si="42"/>
        <v/>
      </c>
      <c r="L133" s="399">
        <f t="shared" si="60"/>
        <v>0</v>
      </c>
      <c r="M133" s="399">
        <f t="shared" si="61"/>
        <v>0</v>
      </c>
      <c r="N133" s="399"/>
      <c r="O133" s="399"/>
      <c r="P133" s="399">
        <f t="shared" si="43"/>
        <v>0</v>
      </c>
      <c r="Q133" s="399" t="str">
        <f t="shared" si="44"/>
        <v/>
      </c>
      <c r="R133" s="399">
        <f t="shared" si="62"/>
        <v>0</v>
      </c>
      <c r="S133" s="399">
        <f t="shared" si="63"/>
        <v>0</v>
      </c>
      <c r="T133" s="406"/>
      <c r="U133" s="406"/>
      <c r="V133" s="399">
        <f t="shared" si="45"/>
        <v>0</v>
      </c>
      <c r="W133" s="399" t="str">
        <f t="shared" si="46"/>
        <v/>
      </c>
      <c r="X133" s="399">
        <f t="shared" si="64"/>
        <v>0</v>
      </c>
      <c r="Y133" s="399">
        <f t="shared" si="65"/>
        <v>0</v>
      </c>
      <c r="Z133" s="406"/>
      <c r="AA133" s="406"/>
      <c r="AB133" s="399">
        <f t="shared" si="47"/>
        <v>0</v>
      </c>
      <c r="AC133" s="399"/>
      <c r="AD133" s="399" t="str">
        <f t="shared" si="48"/>
        <v/>
      </c>
      <c r="AE133" s="399">
        <f t="shared" si="49"/>
        <v>0</v>
      </c>
      <c r="AF133" s="399">
        <f t="shared" si="50"/>
        <v>0</v>
      </c>
      <c r="AG133" s="448"/>
      <c r="AH133" s="448"/>
      <c r="AI133" s="444">
        <f t="shared" si="51"/>
        <v>0</v>
      </c>
      <c r="AJ133" s="448"/>
      <c r="AK133" s="448">
        <v>87</v>
      </c>
      <c r="AL133" s="456" t="str">
        <f t="shared" si="52"/>
        <v/>
      </c>
      <c r="AM133" s="444">
        <f t="shared" si="66"/>
        <v>0</v>
      </c>
      <c r="AN133" s="444">
        <f t="shared" si="67"/>
        <v>0</v>
      </c>
      <c r="AO133" s="444"/>
      <c r="AP133" s="444"/>
      <c r="AQ133" s="444" t="str">
        <f t="shared" si="53"/>
        <v/>
      </c>
      <c r="AR133" s="444">
        <f t="shared" si="68"/>
        <v>0</v>
      </c>
      <c r="AS133" s="444">
        <f t="shared" si="69"/>
        <v>0</v>
      </c>
      <c r="AT133" s="444"/>
      <c r="AU133" s="444"/>
      <c r="AV133" s="444" t="str">
        <f t="shared" si="54"/>
        <v/>
      </c>
      <c r="AW133" s="444">
        <f t="shared" si="70"/>
        <v>0</v>
      </c>
      <c r="AX133" s="444">
        <f t="shared" si="71"/>
        <v>0</v>
      </c>
      <c r="AY133" s="448"/>
      <c r="AZ133" s="448"/>
      <c r="BB133" s="448">
        <v>87</v>
      </c>
      <c r="BC133" s="456" t="str">
        <f t="shared" si="55"/>
        <v/>
      </c>
      <c r="BD133" s="444">
        <f t="shared" si="72"/>
        <v>0</v>
      </c>
      <c r="BE133" s="444">
        <f t="shared" si="73"/>
        <v>0</v>
      </c>
      <c r="BF133" s="444"/>
      <c r="BG133" s="444"/>
      <c r="BH133" s="444" t="str">
        <f t="shared" si="56"/>
        <v/>
      </c>
      <c r="BI133" s="444">
        <f t="shared" si="74"/>
        <v>0</v>
      </c>
      <c r="BJ133" s="444">
        <f t="shared" si="75"/>
        <v>0</v>
      </c>
      <c r="BK133" s="444"/>
      <c r="BL133" s="444"/>
      <c r="BM133" s="444" t="str">
        <f t="shared" si="57"/>
        <v/>
      </c>
      <c r="BN133" s="444">
        <f t="shared" si="76"/>
        <v>0</v>
      </c>
      <c r="BO133" s="444">
        <f t="shared" si="77"/>
        <v>0</v>
      </c>
      <c r="BP133" s="448"/>
      <c r="BQ133" s="448"/>
    </row>
    <row r="134" spans="1:69">
      <c r="A134" s="406"/>
      <c r="C134" s="406">
        <v>88</v>
      </c>
      <c r="D134" s="428" t="str">
        <f t="shared" si="40"/>
        <v/>
      </c>
      <c r="E134" s="399">
        <f t="shared" si="58"/>
        <v>0</v>
      </c>
      <c r="F134" s="399">
        <f t="shared" si="59"/>
        <v>0</v>
      </c>
      <c r="G134" s="399"/>
      <c r="H134" s="399"/>
      <c r="I134" s="399">
        <f t="shared" si="41"/>
        <v>0</v>
      </c>
      <c r="J134" s="399"/>
      <c r="K134" s="399" t="str">
        <f t="shared" si="42"/>
        <v/>
      </c>
      <c r="L134" s="399">
        <f t="shared" si="60"/>
        <v>0</v>
      </c>
      <c r="M134" s="399">
        <f t="shared" si="61"/>
        <v>0</v>
      </c>
      <c r="N134" s="399"/>
      <c r="O134" s="399"/>
      <c r="P134" s="399">
        <f t="shared" si="43"/>
        <v>0</v>
      </c>
      <c r="Q134" s="399" t="str">
        <f t="shared" si="44"/>
        <v/>
      </c>
      <c r="R134" s="399">
        <f t="shared" si="62"/>
        <v>0</v>
      </c>
      <c r="S134" s="399">
        <f t="shared" si="63"/>
        <v>0</v>
      </c>
      <c r="T134" s="406"/>
      <c r="U134" s="406"/>
      <c r="V134" s="399">
        <f t="shared" si="45"/>
        <v>0</v>
      </c>
      <c r="W134" s="399" t="str">
        <f t="shared" si="46"/>
        <v/>
      </c>
      <c r="X134" s="399">
        <f t="shared" si="64"/>
        <v>0</v>
      </c>
      <c r="Y134" s="399">
        <f t="shared" si="65"/>
        <v>0</v>
      </c>
      <c r="Z134" s="406"/>
      <c r="AA134" s="406"/>
      <c r="AB134" s="399">
        <f t="shared" si="47"/>
        <v>0</v>
      </c>
      <c r="AC134" s="399"/>
      <c r="AD134" s="399" t="str">
        <f t="shared" si="48"/>
        <v/>
      </c>
      <c r="AE134" s="399">
        <f t="shared" si="49"/>
        <v>0</v>
      </c>
      <c r="AF134" s="399">
        <f t="shared" si="50"/>
        <v>0</v>
      </c>
      <c r="AG134" s="448"/>
      <c r="AH134" s="448"/>
      <c r="AI134" s="444">
        <f t="shared" si="51"/>
        <v>0</v>
      </c>
      <c r="AJ134" s="448"/>
      <c r="AK134" s="448">
        <v>88</v>
      </c>
      <c r="AL134" s="456" t="str">
        <f t="shared" si="52"/>
        <v/>
      </c>
      <c r="AM134" s="444">
        <f t="shared" si="66"/>
        <v>0</v>
      </c>
      <c r="AN134" s="444">
        <f t="shared" si="67"/>
        <v>0</v>
      </c>
      <c r="AO134" s="444"/>
      <c r="AP134" s="444"/>
      <c r="AQ134" s="444" t="str">
        <f t="shared" si="53"/>
        <v/>
      </c>
      <c r="AR134" s="444">
        <f t="shared" si="68"/>
        <v>0</v>
      </c>
      <c r="AS134" s="444">
        <f t="shared" si="69"/>
        <v>0</v>
      </c>
      <c r="AT134" s="444"/>
      <c r="AU134" s="444"/>
      <c r="AV134" s="444" t="str">
        <f t="shared" si="54"/>
        <v/>
      </c>
      <c r="AW134" s="444">
        <f t="shared" si="70"/>
        <v>0</v>
      </c>
      <c r="AX134" s="444">
        <f t="shared" si="71"/>
        <v>0</v>
      </c>
      <c r="AY134" s="448"/>
      <c r="AZ134" s="448"/>
      <c r="BB134" s="448">
        <v>88</v>
      </c>
      <c r="BC134" s="456" t="str">
        <f t="shared" si="55"/>
        <v/>
      </c>
      <c r="BD134" s="444">
        <f t="shared" si="72"/>
        <v>0</v>
      </c>
      <c r="BE134" s="444">
        <f t="shared" si="73"/>
        <v>0</v>
      </c>
      <c r="BF134" s="444"/>
      <c r="BG134" s="444"/>
      <c r="BH134" s="444" t="str">
        <f t="shared" si="56"/>
        <v/>
      </c>
      <c r="BI134" s="444">
        <f t="shared" si="74"/>
        <v>0</v>
      </c>
      <c r="BJ134" s="444">
        <f t="shared" si="75"/>
        <v>0</v>
      </c>
      <c r="BK134" s="444"/>
      <c r="BL134" s="444"/>
      <c r="BM134" s="444" t="str">
        <f t="shared" si="57"/>
        <v/>
      </c>
      <c r="BN134" s="444">
        <f t="shared" si="76"/>
        <v>0</v>
      </c>
      <c r="BO134" s="444">
        <f t="shared" si="77"/>
        <v>0</v>
      </c>
      <c r="BP134" s="448"/>
      <c r="BQ134" s="448"/>
    </row>
    <row r="135" spans="1:69">
      <c r="A135" s="406"/>
      <c r="C135" s="406">
        <v>89</v>
      </c>
      <c r="D135" s="428" t="str">
        <f t="shared" si="40"/>
        <v/>
      </c>
      <c r="E135" s="399">
        <f t="shared" si="58"/>
        <v>0</v>
      </c>
      <c r="F135" s="399">
        <f t="shared" si="59"/>
        <v>0</v>
      </c>
      <c r="G135" s="399"/>
      <c r="H135" s="399"/>
      <c r="I135" s="399">
        <f t="shared" si="41"/>
        <v>0</v>
      </c>
      <c r="J135" s="399"/>
      <c r="K135" s="399" t="str">
        <f t="shared" si="42"/>
        <v/>
      </c>
      <c r="L135" s="399">
        <f t="shared" si="60"/>
        <v>0</v>
      </c>
      <c r="M135" s="399">
        <f t="shared" si="61"/>
        <v>0</v>
      </c>
      <c r="N135" s="399"/>
      <c r="O135" s="399"/>
      <c r="P135" s="399">
        <f t="shared" si="43"/>
        <v>0</v>
      </c>
      <c r="Q135" s="399" t="str">
        <f t="shared" si="44"/>
        <v/>
      </c>
      <c r="R135" s="399">
        <f t="shared" si="62"/>
        <v>0</v>
      </c>
      <c r="S135" s="399">
        <f t="shared" si="63"/>
        <v>0</v>
      </c>
      <c r="T135" s="406"/>
      <c r="U135" s="406"/>
      <c r="V135" s="399">
        <f t="shared" si="45"/>
        <v>0</v>
      </c>
      <c r="W135" s="399" t="str">
        <f t="shared" si="46"/>
        <v/>
      </c>
      <c r="X135" s="399">
        <f t="shared" si="64"/>
        <v>0</v>
      </c>
      <c r="Y135" s="399">
        <f t="shared" si="65"/>
        <v>0</v>
      </c>
      <c r="Z135" s="406"/>
      <c r="AA135" s="406"/>
      <c r="AB135" s="399">
        <f t="shared" si="47"/>
        <v>0</v>
      </c>
      <c r="AC135" s="399"/>
      <c r="AD135" s="399" t="str">
        <f t="shared" si="48"/>
        <v/>
      </c>
      <c r="AE135" s="399">
        <f t="shared" si="49"/>
        <v>0</v>
      </c>
      <c r="AF135" s="399">
        <f t="shared" si="50"/>
        <v>0</v>
      </c>
      <c r="AG135" s="448"/>
      <c r="AH135" s="448"/>
      <c r="AI135" s="444">
        <f t="shared" si="51"/>
        <v>0</v>
      </c>
      <c r="AJ135" s="448"/>
      <c r="AK135" s="448">
        <v>89</v>
      </c>
      <c r="AL135" s="456" t="str">
        <f t="shared" si="52"/>
        <v/>
      </c>
      <c r="AM135" s="444">
        <f t="shared" si="66"/>
        <v>0</v>
      </c>
      <c r="AN135" s="444">
        <f t="shared" si="67"/>
        <v>0</v>
      </c>
      <c r="AO135" s="444"/>
      <c r="AP135" s="444"/>
      <c r="AQ135" s="444" t="str">
        <f t="shared" si="53"/>
        <v/>
      </c>
      <c r="AR135" s="444">
        <f t="shared" si="68"/>
        <v>0</v>
      </c>
      <c r="AS135" s="444">
        <f t="shared" si="69"/>
        <v>0</v>
      </c>
      <c r="AT135" s="444"/>
      <c r="AU135" s="444"/>
      <c r="AV135" s="444" t="str">
        <f t="shared" si="54"/>
        <v/>
      </c>
      <c r="AW135" s="444">
        <f t="shared" si="70"/>
        <v>0</v>
      </c>
      <c r="AX135" s="444">
        <f t="shared" si="71"/>
        <v>0</v>
      </c>
      <c r="AY135" s="448"/>
      <c r="AZ135" s="448"/>
      <c r="BB135" s="448">
        <v>89</v>
      </c>
      <c r="BC135" s="456" t="str">
        <f t="shared" si="55"/>
        <v/>
      </c>
      <c r="BD135" s="444">
        <f t="shared" si="72"/>
        <v>0</v>
      </c>
      <c r="BE135" s="444">
        <f t="shared" si="73"/>
        <v>0</v>
      </c>
      <c r="BF135" s="444"/>
      <c r="BG135" s="444"/>
      <c r="BH135" s="444" t="str">
        <f t="shared" si="56"/>
        <v/>
      </c>
      <c r="BI135" s="444">
        <f t="shared" si="74"/>
        <v>0</v>
      </c>
      <c r="BJ135" s="444">
        <f t="shared" si="75"/>
        <v>0</v>
      </c>
      <c r="BK135" s="444"/>
      <c r="BL135" s="444"/>
      <c r="BM135" s="444" t="str">
        <f t="shared" si="57"/>
        <v/>
      </c>
      <c r="BN135" s="444">
        <f t="shared" si="76"/>
        <v>0</v>
      </c>
      <c r="BO135" s="444">
        <f t="shared" si="77"/>
        <v>0</v>
      </c>
      <c r="BP135" s="448"/>
      <c r="BQ135" s="448"/>
    </row>
    <row r="136" spans="1:69">
      <c r="A136" s="406"/>
      <c r="C136" s="406">
        <v>90</v>
      </c>
      <c r="D136" s="428" t="str">
        <f t="shared" si="40"/>
        <v/>
      </c>
      <c r="E136" s="399">
        <f t="shared" si="58"/>
        <v>0</v>
      </c>
      <c r="F136" s="399">
        <f t="shared" si="59"/>
        <v>0</v>
      </c>
      <c r="G136" s="399"/>
      <c r="H136" s="399"/>
      <c r="I136" s="399">
        <f t="shared" si="41"/>
        <v>0</v>
      </c>
      <c r="J136" s="399"/>
      <c r="K136" s="399" t="str">
        <f t="shared" si="42"/>
        <v/>
      </c>
      <c r="L136" s="399">
        <f t="shared" si="60"/>
        <v>0</v>
      </c>
      <c r="M136" s="399">
        <f t="shared" si="61"/>
        <v>0</v>
      </c>
      <c r="N136" s="399"/>
      <c r="O136" s="399"/>
      <c r="P136" s="399">
        <f t="shared" si="43"/>
        <v>0</v>
      </c>
      <c r="Q136" s="399" t="str">
        <f t="shared" si="44"/>
        <v/>
      </c>
      <c r="R136" s="399">
        <f t="shared" si="62"/>
        <v>0</v>
      </c>
      <c r="S136" s="399">
        <f t="shared" si="63"/>
        <v>0</v>
      </c>
      <c r="T136" s="406"/>
      <c r="U136" s="406"/>
      <c r="V136" s="399">
        <f t="shared" si="45"/>
        <v>0</v>
      </c>
      <c r="W136" s="399" t="str">
        <f t="shared" si="46"/>
        <v/>
      </c>
      <c r="X136" s="399">
        <f t="shared" si="64"/>
        <v>0</v>
      </c>
      <c r="Y136" s="399">
        <f t="shared" si="65"/>
        <v>0</v>
      </c>
      <c r="Z136" s="406"/>
      <c r="AA136" s="406"/>
      <c r="AB136" s="399">
        <f t="shared" si="47"/>
        <v>0</v>
      </c>
      <c r="AC136" s="399"/>
      <c r="AD136" s="399" t="str">
        <f t="shared" si="48"/>
        <v/>
      </c>
      <c r="AE136" s="399">
        <f t="shared" si="49"/>
        <v>0</v>
      </c>
      <c r="AF136" s="399">
        <f t="shared" si="50"/>
        <v>0</v>
      </c>
      <c r="AG136" s="448"/>
      <c r="AH136" s="448"/>
      <c r="AI136" s="444">
        <f t="shared" si="51"/>
        <v>0</v>
      </c>
      <c r="AJ136" s="448"/>
      <c r="AK136" s="448">
        <v>90</v>
      </c>
      <c r="AL136" s="456" t="str">
        <f t="shared" si="52"/>
        <v/>
      </c>
      <c r="AM136" s="444">
        <f t="shared" si="66"/>
        <v>0</v>
      </c>
      <c r="AN136" s="444">
        <f t="shared" si="67"/>
        <v>0</v>
      </c>
      <c r="AO136" s="444"/>
      <c r="AP136" s="444"/>
      <c r="AQ136" s="444" t="str">
        <f t="shared" si="53"/>
        <v/>
      </c>
      <c r="AR136" s="444">
        <f t="shared" si="68"/>
        <v>0</v>
      </c>
      <c r="AS136" s="444">
        <f t="shared" si="69"/>
        <v>0</v>
      </c>
      <c r="AT136" s="444"/>
      <c r="AU136" s="444"/>
      <c r="AV136" s="444" t="str">
        <f t="shared" si="54"/>
        <v/>
      </c>
      <c r="AW136" s="444">
        <f t="shared" si="70"/>
        <v>0</v>
      </c>
      <c r="AX136" s="444">
        <f t="shared" si="71"/>
        <v>0</v>
      </c>
      <c r="AY136" s="448"/>
      <c r="AZ136" s="448"/>
      <c r="BB136" s="448">
        <v>90</v>
      </c>
      <c r="BC136" s="456" t="str">
        <f t="shared" si="55"/>
        <v/>
      </c>
      <c r="BD136" s="444">
        <f t="shared" si="72"/>
        <v>0</v>
      </c>
      <c r="BE136" s="444">
        <f t="shared" si="73"/>
        <v>0</v>
      </c>
      <c r="BF136" s="444"/>
      <c r="BG136" s="444"/>
      <c r="BH136" s="444" t="str">
        <f t="shared" si="56"/>
        <v/>
      </c>
      <c r="BI136" s="444">
        <f t="shared" si="74"/>
        <v>0</v>
      </c>
      <c r="BJ136" s="444">
        <f t="shared" si="75"/>
        <v>0</v>
      </c>
      <c r="BK136" s="444"/>
      <c r="BL136" s="444"/>
      <c r="BM136" s="444" t="str">
        <f t="shared" si="57"/>
        <v/>
      </c>
      <c r="BN136" s="444">
        <f t="shared" si="76"/>
        <v>0</v>
      </c>
      <c r="BO136" s="444">
        <f t="shared" si="77"/>
        <v>0</v>
      </c>
      <c r="BP136" s="448"/>
      <c r="BQ136" s="448"/>
    </row>
    <row r="137" spans="1:69">
      <c r="A137" s="406"/>
      <c r="C137" s="406">
        <v>91</v>
      </c>
      <c r="D137" s="428" t="str">
        <f t="shared" si="40"/>
        <v/>
      </c>
      <c r="E137" s="399">
        <f t="shared" si="58"/>
        <v>0</v>
      </c>
      <c r="F137" s="399">
        <f t="shared" si="59"/>
        <v>0</v>
      </c>
      <c r="G137" s="399"/>
      <c r="H137" s="399"/>
      <c r="I137" s="399">
        <f t="shared" si="41"/>
        <v>0</v>
      </c>
      <c r="J137" s="399"/>
      <c r="K137" s="399" t="str">
        <f t="shared" si="42"/>
        <v/>
      </c>
      <c r="L137" s="399">
        <f t="shared" si="60"/>
        <v>0</v>
      </c>
      <c r="M137" s="399">
        <f t="shared" si="61"/>
        <v>0</v>
      </c>
      <c r="N137" s="399"/>
      <c r="O137" s="399"/>
      <c r="P137" s="399">
        <f t="shared" si="43"/>
        <v>0</v>
      </c>
      <c r="Q137" s="399" t="str">
        <f t="shared" si="44"/>
        <v/>
      </c>
      <c r="R137" s="399">
        <f t="shared" si="62"/>
        <v>0</v>
      </c>
      <c r="S137" s="399">
        <f t="shared" si="63"/>
        <v>0</v>
      </c>
      <c r="T137" s="406"/>
      <c r="U137" s="406"/>
      <c r="V137" s="399">
        <f t="shared" si="45"/>
        <v>0</v>
      </c>
      <c r="W137" s="399" t="str">
        <f t="shared" si="46"/>
        <v/>
      </c>
      <c r="X137" s="399">
        <f t="shared" si="64"/>
        <v>0</v>
      </c>
      <c r="Y137" s="399">
        <f t="shared" si="65"/>
        <v>0</v>
      </c>
      <c r="Z137" s="406"/>
      <c r="AA137" s="406"/>
      <c r="AB137" s="399">
        <f t="shared" si="47"/>
        <v>0</v>
      </c>
      <c r="AC137" s="399"/>
      <c r="AD137" s="399" t="str">
        <f t="shared" si="48"/>
        <v/>
      </c>
      <c r="AE137" s="399">
        <f t="shared" si="49"/>
        <v>0</v>
      </c>
      <c r="AF137" s="399">
        <f t="shared" si="50"/>
        <v>0</v>
      </c>
      <c r="AG137" s="448"/>
      <c r="AH137" s="448"/>
      <c r="AI137" s="444">
        <f t="shared" si="51"/>
        <v>0</v>
      </c>
      <c r="AJ137" s="448"/>
      <c r="AK137" s="448">
        <v>91</v>
      </c>
      <c r="AL137" s="456" t="str">
        <f t="shared" si="52"/>
        <v/>
      </c>
      <c r="AM137" s="444">
        <f t="shared" si="66"/>
        <v>0</v>
      </c>
      <c r="AN137" s="444">
        <f t="shared" si="67"/>
        <v>0</v>
      </c>
      <c r="AO137" s="444"/>
      <c r="AP137" s="444"/>
      <c r="AQ137" s="444" t="str">
        <f t="shared" si="53"/>
        <v/>
      </c>
      <c r="AR137" s="444">
        <f t="shared" si="68"/>
        <v>0</v>
      </c>
      <c r="AS137" s="444">
        <f t="shared" si="69"/>
        <v>0</v>
      </c>
      <c r="AT137" s="444"/>
      <c r="AU137" s="444"/>
      <c r="AV137" s="444" t="str">
        <f t="shared" si="54"/>
        <v/>
      </c>
      <c r="AW137" s="444">
        <f t="shared" si="70"/>
        <v>0</v>
      </c>
      <c r="AX137" s="444">
        <f t="shared" si="71"/>
        <v>0</v>
      </c>
      <c r="AY137" s="448"/>
      <c r="AZ137" s="448"/>
      <c r="BB137" s="448">
        <v>91</v>
      </c>
      <c r="BC137" s="456" t="str">
        <f t="shared" si="55"/>
        <v/>
      </c>
      <c r="BD137" s="444">
        <f t="shared" si="72"/>
        <v>0</v>
      </c>
      <c r="BE137" s="444">
        <f t="shared" si="73"/>
        <v>0</v>
      </c>
      <c r="BF137" s="444"/>
      <c r="BG137" s="444"/>
      <c r="BH137" s="444" t="str">
        <f t="shared" si="56"/>
        <v/>
      </c>
      <c r="BI137" s="444">
        <f t="shared" si="74"/>
        <v>0</v>
      </c>
      <c r="BJ137" s="444">
        <f t="shared" si="75"/>
        <v>0</v>
      </c>
      <c r="BK137" s="444"/>
      <c r="BL137" s="444"/>
      <c r="BM137" s="444" t="str">
        <f t="shared" si="57"/>
        <v/>
      </c>
      <c r="BN137" s="444">
        <f t="shared" si="76"/>
        <v>0</v>
      </c>
      <c r="BO137" s="444">
        <f t="shared" si="77"/>
        <v>0</v>
      </c>
      <c r="BP137" s="448"/>
      <c r="BQ137" s="448"/>
    </row>
    <row r="138" spans="1:69">
      <c r="A138" s="406"/>
      <c r="C138" s="406">
        <v>92</v>
      </c>
      <c r="D138" s="428" t="str">
        <f t="shared" si="40"/>
        <v/>
      </c>
      <c r="E138" s="399">
        <f t="shared" si="58"/>
        <v>0</v>
      </c>
      <c r="F138" s="399">
        <f t="shared" si="59"/>
        <v>0</v>
      </c>
      <c r="G138" s="399"/>
      <c r="H138" s="399"/>
      <c r="I138" s="399">
        <f t="shared" si="41"/>
        <v>0</v>
      </c>
      <c r="J138" s="399"/>
      <c r="K138" s="399" t="str">
        <f t="shared" si="42"/>
        <v/>
      </c>
      <c r="L138" s="399">
        <f t="shared" si="60"/>
        <v>0</v>
      </c>
      <c r="M138" s="399">
        <f t="shared" si="61"/>
        <v>0</v>
      </c>
      <c r="N138" s="399"/>
      <c r="O138" s="399"/>
      <c r="P138" s="399">
        <f t="shared" si="43"/>
        <v>0</v>
      </c>
      <c r="Q138" s="399" t="str">
        <f t="shared" si="44"/>
        <v/>
      </c>
      <c r="R138" s="399">
        <f t="shared" si="62"/>
        <v>0</v>
      </c>
      <c r="S138" s="399">
        <f t="shared" si="63"/>
        <v>0</v>
      </c>
      <c r="T138" s="406"/>
      <c r="U138" s="406"/>
      <c r="V138" s="399">
        <f t="shared" si="45"/>
        <v>0</v>
      </c>
      <c r="W138" s="399" t="str">
        <f t="shared" si="46"/>
        <v/>
      </c>
      <c r="X138" s="399">
        <f t="shared" si="64"/>
        <v>0</v>
      </c>
      <c r="Y138" s="399">
        <f t="shared" si="65"/>
        <v>0</v>
      </c>
      <c r="Z138" s="406"/>
      <c r="AA138" s="406"/>
      <c r="AB138" s="399">
        <f t="shared" si="47"/>
        <v>0</v>
      </c>
      <c r="AC138" s="399"/>
      <c r="AD138" s="399" t="str">
        <f t="shared" si="48"/>
        <v/>
      </c>
      <c r="AE138" s="399">
        <f t="shared" si="49"/>
        <v>0</v>
      </c>
      <c r="AF138" s="399">
        <f t="shared" si="50"/>
        <v>0</v>
      </c>
      <c r="AG138" s="448"/>
      <c r="AH138" s="448"/>
      <c r="AI138" s="444">
        <f t="shared" si="51"/>
        <v>0</v>
      </c>
      <c r="AJ138" s="448"/>
      <c r="AK138" s="448">
        <v>92</v>
      </c>
      <c r="AL138" s="456" t="str">
        <f t="shared" si="52"/>
        <v/>
      </c>
      <c r="AM138" s="444">
        <f t="shared" si="66"/>
        <v>0</v>
      </c>
      <c r="AN138" s="444">
        <f t="shared" si="67"/>
        <v>0</v>
      </c>
      <c r="AO138" s="444"/>
      <c r="AP138" s="444"/>
      <c r="AQ138" s="444" t="str">
        <f t="shared" si="53"/>
        <v/>
      </c>
      <c r="AR138" s="444">
        <f t="shared" si="68"/>
        <v>0</v>
      </c>
      <c r="AS138" s="444">
        <f t="shared" si="69"/>
        <v>0</v>
      </c>
      <c r="AT138" s="444"/>
      <c r="AU138" s="444"/>
      <c r="AV138" s="444" t="str">
        <f t="shared" si="54"/>
        <v/>
      </c>
      <c r="AW138" s="444">
        <f t="shared" si="70"/>
        <v>0</v>
      </c>
      <c r="AX138" s="444">
        <f t="shared" si="71"/>
        <v>0</v>
      </c>
      <c r="AY138" s="448"/>
      <c r="AZ138" s="448"/>
      <c r="BB138" s="448">
        <v>92</v>
      </c>
      <c r="BC138" s="456" t="str">
        <f t="shared" si="55"/>
        <v/>
      </c>
      <c r="BD138" s="444">
        <f t="shared" si="72"/>
        <v>0</v>
      </c>
      <c r="BE138" s="444">
        <f t="shared" si="73"/>
        <v>0</v>
      </c>
      <c r="BF138" s="444"/>
      <c r="BG138" s="444"/>
      <c r="BH138" s="444" t="str">
        <f t="shared" si="56"/>
        <v/>
      </c>
      <c r="BI138" s="444">
        <f t="shared" si="74"/>
        <v>0</v>
      </c>
      <c r="BJ138" s="444">
        <f t="shared" si="75"/>
        <v>0</v>
      </c>
      <c r="BK138" s="444"/>
      <c r="BL138" s="444"/>
      <c r="BM138" s="444" t="str">
        <f t="shared" si="57"/>
        <v/>
      </c>
      <c r="BN138" s="444">
        <f t="shared" si="76"/>
        <v>0</v>
      </c>
      <c r="BO138" s="444">
        <f t="shared" si="77"/>
        <v>0</v>
      </c>
      <c r="BP138" s="448"/>
      <c r="BQ138" s="448"/>
    </row>
    <row r="139" spans="1:69">
      <c r="A139" s="406"/>
      <c r="C139" s="406">
        <v>93</v>
      </c>
      <c r="D139" s="428" t="str">
        <f t="shared" si="40"/>
        <v/>
      </c>
      <c r="E139" s="399">
        <f t="shared" si="58"/>
        <v>0</v>
      </c>
      <c r="F139" s="399">
        <f t="shared" si="59"/>
        <v>0</v>
      </c>
      <c r="G139" s="399"/>
      <c r="H139" s="399"/>
      <c r="I139" s="399">
        <f t="shared" si="41"/>
        <v>0</v>
      </c>
      <c r="J139" s="399"/>
      <c r="K139" s="399" t="str">
        <f t="shared" si="42"/>
        <v/>
      </c>
      <c r="L139" s="399">
        <f t="shared" si="60"/>
        <v>0</v>
      </c>
      <c r="M139" s="399">
        <f t="shared" si="61"/>
        <v>0</v>
      </c>
      <c r="N139" s="399"/>
      <c r="O139" s="399"/>
      <c r="P139" s="399">
        <f t="shared" si="43"/>
        <v>0</v>
      </c>
      <c r="Q139" s="399" t="str">
        <f t="shared" si="44"/>
        <v/>
      </c>
      <c r="R139" s="399">
        <f t="shared" si="62"/>
        <v>0</v>
      </c>
      <c r="S139" s="399">
        <f t="shared" si="63"/>
        <v>0</v>
      </c>
      <c r="T139" s="406"/>
      <c r="U139" s="406"/>
      <c r="V139" s="399">
        <f t="shared" si="45"/>
        <v>0</v>
      </c>
      <c r="W139" s="399" t="str">
        <f t="shared" si="46"/>
        <v/>
      </c>
      <c r="X139" s="399">
        <f t="shared" si="64"/>
        <v>0</v>
      </c>
      <c r="Y139" s="399">
        <f t="shared" si="65"/>
        <v>0</v>
      </c>
      <c r="Z139" s="406"/>
      <c r="AA139" s="406"/>
      <c r="AB139" s="399">
        <f t="shared" si="47"/>
        <v>0</v>
      </c>
      <c r="AC139" s="399"/>
      <c r="AD139" s="399" t="str">
        <f t="shared" si="48"/>
        <v/>
      </c>
      <c r="AE139" s="399">
        <f t="shared" si="49"/>
        <v>0</v>
      </c>
      <c r="AF139" s="399">
        <f t="shared" si="50"/>
        <v>0</v>
      </c>
      <c r="AG139" s="448"/>
      <c r="AH139" s="448"/>
      <c r="AI139" s="444">
        <f t="shared" si="51"/>
        <v>0</v>
      </c>
      <c r="AJ139" s="448"/>
      <c r="AK139" s="448">
        <v>93</v>
      </c>
      <c r="AL139" s="456" t="str">
        <f t="shared" si="52"/>
        <v/>
      </c>
      <c r="AM139" s="444">
        <f t="shared" si="66"/>
        <v>0</v>
      </c>
      <c r="AN139" s="444">
        <f t="shared" si="67"/>
        <v>0</v>
      </c>
      <c r="AO139" s="444"/>
      <c r="AP139" s="444"/>
      <c r="AQ139" s="444" t="str">
        <f t="shared" si="53"/>
        <v/>
      </c>
      <c r="AR139" s="444">
        <f t="shared" si="68"/>
        <v>0</v>
      </c>
      <c r="AS139" s="444">
        <f t="shared" si="69"/>
        <v>0</v>
      </c>
      <c r="AT139" s="444"/>
      <c r="AU139" s="444"/>
      <c r="AV139" s="444" t="str">
        <f t="shared" si="54"/>
        <v/>
      </c>
      <c r="AW139" s="444">
        <f t="shared" si="70"/>
        <v>0</v>
      </c>
      <c r="AX139" s="444">
        <f t="shared" si="71"/>
        <v>0</v>
      </c>
      <c r="AY139" s="448"/>
      <c r="AZ139" s="448"/>
      <c r="BB139" s="448">
        <v>93</v>
      </c>
      <c r="BC139" s="456" t="str">
        <f t="shared" si="55"/>
        <v/>
      </c>
      <c r="BD139" s="444">
        <f t="shared" si="72"/>
        <v>0</v>
      </c>
      <c r="BE139" s="444">
        <f t="shared" si="73"/>
        <v>0</v>
      </c>
      <c r="BF139" s="444"/>
      <c r="BG139" s="444"/>
      <c r="BH139" s="444" t="str">
        <f t="shared" si="56"/>
        <v/>
      </c>
      <c r="BI139" s="444">
        <f t="shared" si="74"/>
        <v>0</v>
      </c>
      <c r="BJ139" s="444">
        <f t="shared" si="75"/>
        <v>0</v>
      </c>
      <c r="BK139" s="444"/>
      <c r="BL139" s="444"/>
      <c r="BM139" s="444" t="str">
        <f t="shared" si="57"/>
        <v/>
      </c>
      <c r="BN139" s="444">
        <f t="shared" si="76"/>
        <v>0</v>
      </c>
      <c r="BO139" s="444">
        <f t="shared" si="77"/>
        <v>0</v>
      </c>
      <c r="BP139" s="448"/>
      <c r="BQ139" s="448"/>
    </row>
    <row r="140" spans="1:69">
      <c r="A140" s="406"/>
      <c r="C140" s="406">
        <v>94</v>
      </c>
      <c r="D140" s="428" t="str">
        <f t="shared" si="40"/>
        <v/>
      </c>
      <c r="E140" s="399">
        <f t="shared" si="58"/>
        <v>0</v>
      </c>
      <c r="F140" s="399">
        <f t="shared" si="59"/>
        <v>0</v>
      </c>
      <c r="G140" s="399"/>
      <c r="H140" s="399"/>
      <c r="I140" s="399">
        <f t="shared" si="41"/>
        <v>0</v>
      </c>
      <c r="J140" s="399"/>
      <c r="K140" s="399" t="str">
        <f t="shared" si="42"/>
        <v/>
      </c>
      <c r="L140" s="399">
        <f t="shared" si="60"/>
        <v>0</v>
      </c>
      <c r="M140" s="399">
        <f t="shared" si="61"/>
        <v>0</v>
      </c>
      <c r="N140" s="399"/>
      <c r="O140" s="399"/>
      <c r="P140" s="399">
        <f t="shared" si="43"/>
        <v>0</v>
      </c>
      <c r="Q140" s="399" t="str">
        <f t="shared" si="44"/>
        <v/>
      </c>
      <c r="R140" s="399">
        <f t="shared" si="62"/>
        <v>0</v>
      </c>
      <c r="S140" s="399">
        <f t="shared" si="63"/>
        <v>0</v>
      </c>
      <c r="T140" s="406"/>
      <c r="U140" s="406"/>
      <c r="V140" s="399">
        <f t="shared" si="45"/>
        <v>0</v>
      </c>
      <c r="W140" s="399" t="str">
        <f t="shared" si="46"/>
        <v/>
      </c>
      <c r="X140" s="399">
        <f t="shared" si="64"/>
        <v>0</v>
      </c>
      <c r="Y140" s="399">
        <f t="shared" si="65"/>
        <v>0</v>
      </c>
      <c r="Z140" s="406"/>
      <c r="AA140" s="406"/>
      <c r="AB140" s="399">
        <f t="shared" si="47"/>
        <v>0</v>
      </c>
      <c r="AC140" s="399"/>
      <c r="AD140" s="399" t="str">
        <f t="shared" si="48"/>
        <v/>
      </c>
      <c r="AE140" s="399">
        <f t="shared" si="49"/>
        <v>0</v>
      </c>
      <c r="AF140" s="399">
        <f t="shared" si="50"/>
        <v>0</v>
      </c>
      <c r="AG140" s="448"/>
      <c r="AH140" s="448"/>
      <c r="AI140" s="444">
        <f t="shared" si="51"/>
        <v>0</v>
      </c>
      <c r="AJ140" s="448"/>
      <c r="AK140" s="448">
        <v>94</v>
      </c>
      <c r="AL140" s="456" t="str">
        <f t="shared" si="52"/>
        <v/>
      </c>
      <c r="AM140" s="444">
        <f t="shared" si="66"/>
        <v>0</v>
      </c>
      <c r="AN140" s="444">
        <f t="shared" si="67"/>
        <v>0</v>
      </c>
      <c r="AO140" s="444"/>
      <c r="AP140" s="444"/>
      <c r="AQ140" s="444" t="str">
        <f t="shared" si="53"/>
        <v/>
      </c>
      <c r="AR140" s="444">
        <f t="shared" si="68"/>
        <v>0</v>
      </c>
      <c r="AS140" s="444">
        <f t="shared" si="69"/>
        <v>0</v>
      </c>
      <c r="AT140" s="444"/>
      <c r="AU140" s="444"/>
      <c r="AV140" s="444" t="str">
        <f t="shared" si="54"/>
        <v/>
      </c>
      <c r="AW140" s="444">
        <f t="shared" si="70"/>
        <v>0</v>
      </c>
      <c r="AX140" s="444">
        <f t="shared" si="71"/>
        <v>0</v>
      </c>
      <c r="AY140" s="448"/>
      <c r="AZ140" s="448"/>
      <c r="BB140" s="448">
        <v>94</v>
      </c>
      <c r="BC140" s="456" t="str">
        <f t="shared" si="55"/>
        <v/>
      </c>
      <c r="BD140" s="444">
        <f t="shared" si="72"/>
        <v>0</v>
      </c>
      <c r="BE140" s="444">
        <f t="shared" si="73"/>
        <v>0</v>
      </c>
      <c r="BF140" s="444"/>
      <c r="BG140" s="444"/>
      <c r="BH140" s="444" t="str">
        <f t="shared" si="56"/>
        <v/>
      </c>
      <c r="BI140" s="444">
        <f t="shared" si="74"/>
        <v>0</v>
      </c>
      <c r="BJ140" s="444">
        <f t="shared" si="75"/>
        <v>0</v>
      </c>
      <c r="BK140" s="444"/>
      <c r="BL140" s="444"/>
      <c r="BM140" s="444" t="str">
        <f t="shared" si="57"/>
        <v/>
      </c>
      <c r="BN140" s="444">
        <f t="shared" si="76"/>
        <v>0</v>
      </c>
      <c r="BO140" s="444">
        <f t="shared" si="77"/>
        <v>0</v>
      </c>
      <c r="BP140" s="448"/>
      <c r="BQ140" s="448"/>
    </row>
    <row r="141" spans="1:69">
      <c r="A141" s="406"/>
      <c r="C141" s="406">
        <v>95</v>
      </c>
      <c r="D141" s="428" t="str">
        <f t="shared" si="40"/>
        <v/>
      </c>
      <c r="E141" s="399">
        <f t="shared" si="58"/>
        <v>0</v>
      </c>
      <c r="F141" s="399">
        <f t="shared" si="59"/>
        <v>0</v>
      </c>
      <c r="G141" s="399"/>
      <c r="H141" s="399"/>
      <c r="I141" s="399">
        <f t="shared" si="41"/>
        <v>0</v>
      </c>
      <c r="J141" s="399"/>
      <c r="K141" s="399" t="str">
        <f t="shared" si="42"/>
        <v/>
      </c>
      <c r="L141" s="399">
        <f t="shared" si="60"/>
        <v>0</v>
      </c>
      <c r="M141" s="399">
        <f t="shared" si="61"/>
        <v>0</v>
      </c>
      <c r="N141" s="399"/>
      <c r="O141" s="399"/>
      <c r="P141" s="399">
        <f t="shared" si="43"/>
        <v>0</v>
      </c>
      <c r="Q141" s="399" t="str">
        <f t="shared" si="44"/>
        <v/>
      </c>
      <c r="R141" s="399">
        <f t="shared" si="62"/>
        <v>0</v>
      </c>
      <c r="S141" s="399">
        <f t="shared" si="63"/>
        <v>0</v>
      </c>
      <c r="T141" s="406"/>
      <c r="U141" s="406"/>
      <c r="V141" s="399">
        <f t="shared" si="45"/>
        <v>0</v>
      </c>
      <c r="W141" s="399" t="str">
        <f t="shared" si="46"/>
        <v/>
      </c>
      <c r="X141" s="399">
        <f t="shared" si="64"/>
        <v>0</v>
      </c>
      <c r="Y141" s="399">
        <f t="shared" si="65"/>
        <v>0</v>
      </c>
      <c r="Z141" s="406"/>
      <c r="AA141" s="406"/>
      <c r="AB141" s="399">
        <f t="shared" si="47"/>
        <v>0</v>
      </c>
      <c r="AC141" s="399"/>
      <c r="AD141" s="399" t="str">
        <f t="shared" si="48"/>
        <v/>
      </c>
      <c r="AE141" s="399">
        <f t="shared" si="49"/>
        <v>0</v>
      </c>
      <c r="AF141" s="399">
        <f t="shared" si="50"/>
        <v>0</v>
      </c>
      <c r="AG141" s="448"/>
      <c r="AH141" s="448"/>
      <c r="AI141" s="444">
        <f t="shared" si="51"/>
        <v>0</v>
      </c>
      <c r="AJ141" s="448"/>
      <c r="AK141" s="448">
        <v>95</v>
      </c>
      <c r="AL141" s="456" t="str">
        <f t="shared" si="52"/>
        <v/>
      </c>
      <c r="AM141" s="444">
        <f t="shared" si="66"/>
        <v>0</v>
      </c>
      <c r="AN141" s="444">
        <f t="shared" si="67"/>
        <v>0</v>
      </c>
      <c r="AO141" s="444"/>
      <c r="AP141" s="444"/>
      <c r="AQ141" s="444" t="str">
        <f t="shared" si="53"/>
        <v/>
      </c>
      <c r="AR141" s="444">
        <f t="shared" si="68"/>
        <v>0</v>
      </c>
      <c r="AS141" s="444">
        <f t="shared" si="69"/>
        <v>0</v>
      </c>
      <c r="AT141" s="444"/>
      <c r="AU141" s="444"/>
      <c r="AV141" s="444" t="str">
        <f t="shared" si="54"/>
        <v/>
      </c>
      <c r="AW141" s="444">
        <f t="shared" si="70"/>
        <v>0</v>
      </c>
      <c r="AX141" s="444">
        <f t="shared" si="71"/>
        <v>0</v>
      </c>
      <c r="AY141" s="448"/>
      <c r="AZ141" s="448"/>
      <c r="BB141" s="448">
        <v>95</v>
      </c>
      <c r="BC141" s="456" t="str">
        <f t="shared" si="55"/>
        <v/>
      </c>
      <c r="BD141" s="444">
        <f t="shared" si="72"/>
        <v>0</v>
      </c>
      <c r="BE141" s="444">
        <f t="shared" si="73"/>
        <v>0</v>
      </c>
      <c r="BF141" s="444"/>
      <c r="BG141" s="444"/>
      <c r="BH141" s="444" t="str">
        <f t="shared" si="56"/>
        <v/>
      </c>
      <c r="BI141" s="444">
        <f t="shared" si="74"/>
        <v>0</v>
      </c>
      <c r="BJ141" s="444">
        <f t="shared" si="75"/>
        <v>0</v>
      </c>
      <c r="BK141" s="444"/>
      <c r="BL141" s="444"/>
      <c r="BM141" s="444" t="str">
        <f t="shared" si="57"/>
        <v/>
      </c>
      <c r="BN141" s="444">
        <f t="shared" si="76"/>
        <v>0</v>
      </c>
      <c r="BO141" s="444">
        <f t="shared" si="77"/>
        <v>0</v>
      </c>
      <c r="BP141" s="448"/>
      <c r="BQ141" s="448"/>
    </row>
    <row r="142" spans="1:69">
      <c r="A142" s="406"/>
      <c r="C142" s="406">
        <v>96</v>
      </c>
      <c r="D142" s="428" t="str">
        <f t="shared" si="40"/>
        <v/>
      </c>
      <c r="E142" s="399">
        <f t="shared" si="58"/>
        <v>0</v>
      </c>
      <c r="F142" s="399">
        <f t="shared" si="59"/>
        <v>0</v>
      </c>
      <c r="G142" s="399">
        <f>SUM(E131:E142)</f>
        <v>0</v>
      </c>
      <c r="H142" s="399">
        <f>SUM(F131:F142)</f>
        <v>0</v>
      </c>
      <c r="I142" s="399">
        <f t="shared" si="41"/>
        <v>0</v>
      </c>
      <c r="J142" s="399"/>
      <c r="K142" s="399" t="str">
        <f t="shared" si="42"/>
        <v/>
      </c>
      <c r="L142" s="399">
        <f t="shared" si="60"/>
        <v>0</v>
      </c>
      <c r="M142" s="399">
        <f t="shared" si="61"/>
        <v>0</v>
      </c>
      <c r="N142" s="399">
        <f>SUM(L131:L142)</f>
        <v>0</v>
      </c>
      <c r="O142" s="399">
        <f>SUM(M131:M142)</f>
        <v>0</v>
      </c>
      <c r="P142" s="399">
        <f t="shared" si="43"/>
        <v>0</v>
      </c>
      <c r="Q142" s="399" t="str">
        <f t="shared" si="44"/>
        <v/>
      </c>
      <c r="R142" s="399">
        <f t="shared" si="62"/>
        <v>0</v>
      </c>
      <c r="S142" s="399">
        <f t="shared" si="63"/>
        <v>0</v>
      </c>
      <c r="T142" s="428">
        <f>SUM(R131:R142)</f>
        <v>0</v>
      </c>
      <c r="U142" s="428">
        <f>SUM(S131:S142)</f>
        <v>0</v>
      </c>
      <c r="V142" s="399">
        <f t="shared" si="45"/>
        <v>0</v>
      </c>
      <c r="W142" s="399" t="str">
        <f t="shared" si="46"/>
        <v/>
      </c>
      <c r="X142" s="399">
        <f t="shared" si="64"/>
        <v>0</v>
      </c>
      <c r="Y142" s="399">
        <f t="shared" si="65"/>
        <v>0</v>
      </c>
      <c r="Z142" s="428">
        <f>SUM(X131:X142)</f>
        <v>0</v>
      </c>
      <c r="AA142" s="428">
        <f>SUM(Y131:Y142)</f>
        <v>0</v>
      </c>
      <c r="AB142" s="399">
        <f t="shared" si="47"/>
        <v>0</v>
      </c>
      <c r="AC142" s="399"/>
      <c r="AD142" s="399" t="str">
        <f t="shared" si="48"/>
        <v/>
      </c>
      <c r="AE142" s="399">
        <f t="shared" si="49"/>
        <v>0</v>
      </c>
      <c r="AF142" s="399">
        <f t="shared" si="50"/>
        <v>0</v>
      </c>
      <c r="AG142" s="456">
        <f>SUM(AE131:AE142)</f>
        <v>0</v>
      </c>
      <c r="AH142" s="456">
        <f>SUM(AF131:AF142)</f>
        <v>0</v>
      </c>
      <c r="AI142" s="444">
        <f t="shared" si="51"/>
        <v>0</v>
      </c>
      <c r="AJ142" s="448"/>
      <c r="AK142" s="448">
        <v>96</v>
      </c>
      <c r="AL142" s="456" t="str">
        <f t="shared" si="52"/>
        <v/>
      </c>
      <c r="AM142" s="444">
        <f t="shared" si="66"/>
        <v>0</v>
      </c>
      <c r="AN142" s="444">
        <f t="shared" si="67"/>
        <v>0</v>
      </c>
      <c r="AO142" s="444">
        <f>SUM(AM131:AM142)</f>
        <v>0</v>
      </c>
      <c r="AP142" s="444">
        <f>SUM(AN131:AN142)</f>
        <v>0</v>
      </c>
      <c r="AQ142" s="444" t="str">
        <f t="shared" si="53"/>
        <v/>
      </c>
      <c r="AR142" s="444">
        <f t="shared" si="68"/>
        <v>0</v>
      </c>
      <c r="AS142" s="444">
        <f t="shared" si="69"/>
        <v>0</v>
      </c>
      <c r="AT142" s="444">
        <f>SUM(AR131:AR142)</f>
        <v>0</v>
      </c>
      <c r="AU142" s="444">
        <f>SUM(AS131:AS142)</f>
        <v>0</v>
      </c>
      <c r="AV142" s="444" t="str">
        <f t="shared" si="54"/>
        <v/>
      </c>
      <c r="AW142" s="444">
        <f t="shared" si="70"/>
        <v>0</v>
      </c>
      <c r="AX142" s="444">
        <f t="shared" si="71"/>
        <v>0</v>
      </c>
      <c r="AY142" s="456">
        <f>SUM(AW131:AW142)</f>
        <v>0</v>
      </c>
      <c r="AZ142" s="456">
        <f>SUM(AX131:AX142)</f>
        <v>0</v>
      </c>
      <c r="BB142" s="448">
        <v>96</v>
      </c>
      <c r="BC142" s="456" t="str">
        <f t="shared" si="55"/>
        <v/>
      </c>
      <c r="BD142" s="444">
        <f t="shared" si="72"/>
        <v>0</v>
      </c>
      <c r="BE142" s="444">
        <f t="shared" si="73"/>
        <v>0</v>
      </c>
      <c r="BF142" s="444">
        <f>SUM(BD131:BD142)</f>
        <v>0</v>
      </c>
      <c r="BG142" s="444">
        <f>SUM(BE131:BE142)</f>
        <v>0</v>
      </c>
      <c r="BH142" s="444" t="str">
        <f t="shared" si="56"/>
        <v/>
      </c>
      <c r="BI142" s="444">
        <f t="shared" si="74"/>
        <v>0</v>
      </c>
      <c r="BJ142" s="444">
        <f t="shared" si="75"/>
        <v>0</v>
      </c>
      <c r="BK142" s="444">
        <f>SUM(BI131:BI142)</f>
        <v>0</v>
      </c>
      <c r="BL142" s="444">
        <f>SUM(BJ131:BJ142)</f>
        <v>0</v>
      </c>
      <c r="BM142" s="444" t="str">
        <f t="shared" si="57"/>
        <v/>
      </c>
      <c r="BN142" s="444">
        <f t="shared" si="76"/>
        <v>0</v>
      </c>
      <c r="BO142" s="444">
        <f t="shared" si="77"/>
        <v>0</v>
      </c>
      <c r="BP142" s="456">
        <f>SUM(BN131:BN142)</f>
        <v>0</v>
      </c>
      <c r="BQ142" s="456">
        <f>SUM(BO131:BO142)</f>
        <v>0</v>
      </c>
    </row>
    <row r="143" spans="1:69">
      <c r="A143" s="406"/>
      <c r="C143" s="406">
        <v>97</v>
      </c>
      <c r="D143" s="428" t="str">
        <f t="shared" si="40"/>
        <v/>
      </c>
      <c r="E143" s="399">
        <f t="shared" si="58"/>
        <v>0</v>
      </c>
      <c r="F143" s="399">
        <f t="shared" si="59"/>
        <v>0</v>
      </c>
      <c r="G143" s="399"/>
      <c r="H143" s="399"/>
      <c r="I143" s="399">
        <f t="shared" si="41"/>
        <v>0</v>
      </c>
      <c r="J143" s="399"/>
      <c r="K143" s="399" t="str">
        <f t="shared" si="42"/>
        <v/>
      </c>
      <c r="L143" s="399">
        <f t="shared" si="60"/>
        <v>0</v>
      </c>
      <c r="M143" s="399">
        <f t="shared" si="61"/>
        <v>0</v>
      </c>
      <c r="N143" s="399"/>
      <c r="O143" s="399"/>
      <c r="P143" s="399">
        <f t="shared" si="43"/>
        <v>0</v>
      </c>
      <c r="Q143" s="399" t="str">
        <f t="shared" si="44"/>
        <v/>
      </c>
      <c r="R143" s="399">
        <f t="shared" si="62"/>
        <v>0</v>
      </c>
      <c r="S143" s="399">
        <f t="shared" si="63"/>
        <v>0</v>
      </c>
      <c r="T143" s="406"/>
      <c r="U143" s="406"/>
      <c r="V143" s="399">
        <f t="shared" si="45"/>
        <v>0</v>
      </c>
      <c r="W143" s="399" t="str">
        <f t="shared" si="46"/>
        <v/>
      </c>
      <c r="X143" s="399">
        <f t="shared" si="64"/>
        <v>0</v>
      </c>
      <c r="Y143" s="399">
        <f t="shared" si="65"/>
        <v>0</v>
      </c>
      <c r="Z143" s="406"/>
      <c r="AA143" s="406"/>
      <c r="AB143" s="399">
        <f t="shared" si="47"/>
        <v>0</v>
      </c>
      <c r="AC143" s="399"/>
      <c r="AD143" s="399" t="str">
        <f t="shared" si="48"/>
        <v/>
      </c>
      <c r="AE143" s="399">
        <f t="shared" si="49"/>
        <v>0</v>
      </c>
      <c r="AF143" s="399">
        <f t="shared" si="50"/>
        <v>0</v>
      </c>
      <c r="AG143" s="448"/>
      <c r="AH143" s="448"/>
      <c r="AI143" s="444">
        <f t="shared" si="51"/>
        <v>0</v>
      </c>
      <c r="AJ143" s="448"/>
      <c r="AK143" s="448">
        <v>97</v>
      </c>
      <c r="AL143" s="456" t="str">
        <f t="shared" si="52"/>
        <v/>
      </c>
      <c r="AM143" s="444">
        <f t="shared" si="66"/>
        <v>0</v>
      </c>
      <c r="AN143" s="444">
        <f t="shared" si="67"/>
        <v>0</v>
      </c>
      <c r="AO143" s="444"/>
      <c r="AP143" s="444"/>
      <c r="AQ143" s="444" t="str">
        <f t="shared" si="53"/>
        <v/>
      </c>
      <c r="AR143" s="444">
        <f t="shared" si="68"/>
        <v>0</v>
      </c>
      <c r="AS143" s="444">
        <f t="shared" si="69"/>
        <v>0</v>
      </c>
      <c r="AT143" s="444"/>
      <c r="AU143" s="444"/>
      <c r="AV143" s="444" t="str">
        <f t="shared" si="54"/>
        <v/>
      </c>
      <c r="AW143" s="444">
        <f t="shared" si="70"/>
        <v>0</v>
      </c>
      <c r="AX143" s="444">
        <f t="shared" si="71"/>
        <v>0</v>
      </c>
      <c r="AY143" s="448"/>
      <c r="AZ143" s="448"/>
      <c r="BB143" s="448">
        <v>97</v>
      </c>
      <c r="BC143" s="456" t="str">
        <f t="shared" si="55"/>
        <v/>
      </c>
      <c r="BD143" s="444">
        <f t="shared" si="72"/>
        <v>0</v>
      </c>
      <c r="BE143" s="444">
        <f t="shared" si="73"/>
        <v>0</v>
      </c>
      <c r="BF143" s="444"/>
      <c r="BG143" s="444"/>
      <c r="BH143" s="444" t="str">
        <f t="shared" si="56"/>
        <v/>
      </c>
      <c r="BI143" s="444">
        <f t="shared" si="74"/>
        <v>0</v>
      </c>
      <c r="BJ143" s="444">
        <f t="shared" si="75"/>
        <v>0</v>
      </c>
      <c r="BK143" s="444"/>
      <c r="BL143" s="444"/>
      <c r="BM143" s="444" t="str">
        <f t="shared" si="57"/>
        <v/>
      </c>
      <c r="BN143" s="444">
        <f t="shared" si="76"/>
        <v>0</v>
      </c>
      <c r="BO143" s="444">
        <f t="shared" si="77"/>
        <v>0</v>
      </c>
      <c r="BP143" s="448"/>
      <c r="BQ143" s="448"/>
    </row>
    <row r="144" spans="1:69">
      <c r="A144" s="406"/>
      <c r="C144" s="406">
        <v>98</v>
      </c>
      <c r="D144" s="428" t="str">
        <f t="shared" si="40"/>
        <v/>
      </c>
      <c r="E144" s="399">
        <f t="shared" si="58"/>
        <v>0</v>
      </c>
      <c r="F144" s="399">
        <f t="shared" si="59"/>
        <v>0</v>
      </c>
      <c r="G144" s="399"/>
      <c r="H144" s="399"/>
      <c r="I144" s="399">
        <f t="shared" si="41"/>
        <v>0</v>
      </c>
      <c r="J144" s="399"/>
      <c r="K144" s="399" t="str">
        <f t="shared" si="42"/>
        <v/>
      </c>
      <c r="L144" s="399">
        <f t="shared" si="60"/>
        <v>0</v>
      </c>
      <c r="M144" s="399">
        <f t="shared" si="61"/>
        <v>0</v>
      </c>
      <c r="N144" s="399"/>
      <c r="O144" s="399"/>
      <c r="P144" s="399">
        <f t="shared" si="43"/>
        <v>0</v>
      </c>
      <c r="Q144" s="399" t="str">
        <f t="shared" si="44"/>
        <v/>
      </c>
      <c r="R144" s="399">
        <f t="shared" si="62"/>
        <v>0</v>
      </c>
      <c r="S144" s="399">
        <f t="shared" si="63"/>
        <v>0</v>
      </c>
      <c r="T144" s="406"/>
      <c r="U144" s="406"/>
      <c r="V144" s="399">
        <f t="shared" si="45"/>
        <v>0</v>
      </c>
      <c r="W144" s="399" t="str">
        <f t="shared" si="46"/>
        <v/>
      </c>
      <c r="X144" s="399">
        <f t="shared" si="64"/>
        <v>0</v>
      </c>
      <c r="Y144" s="399">
        <f t="shared" si="65"/>
        <v>0</v>
      </c>
      <c r="Z144" s="406"/>
      <c r="AA144" s="406"/>
      <c r="AB144" s="399">
        <f t="shared" si="47"/>
        <v>0</v>
      </c>
      <c r="AC144" s="399"/>
      <c r="AD144" s="399" t="str">
        <f t="shared" si="48"/>
        <v/>
      </c>
      <c r="AE144" s="399">
        <f t="shared" si="49"/>
        <v>0</v>
      </c>
      <c r="AF144" s="399">
        <f t="shared" si="50"/>
        <v>0</v>
      </c>
      <c r="AG144" s="448"/>
      <c r="AH144" s="448"/>
      <c r="AI144" s="444">
        <f t="shared" si="51"/>
        <v>0</v>
      </c>
      <c r="AJ144" s="448"/>
      <c r="AK144" s="448">
        <v>98</v>
      </c>
      <c r="AL144" s="456" t="str">
        <f t="shared" si="52"/>
        <v/>
      </c>
      <c r="AM144" s="444">
        <f t="shared" si="66"/>
        <v>0</v>
      </c>
      <c r="AN144" s="444">
        <f t="shared" si="67"/>
        <v>0</v>
      </c>
      <c r="AO144" s="444"/>
      <c r="AP144" s="444"/>
      <c r="AQ144" s="444" t="str">
        <f t="shared" si="53"/>
        <v/>
      </c>
      <c r="AR144" s="444">
        <f t="shared" si="68"/>
        <v>0</v>
      </c>
      <c r="AS144" s="444">
        <f t="shared" si="69"/>
        <v>0</v>
      </c>
      <c r="AT144" s="444"/>
      <c r="AU144" s="444"/>
      <c r="AV144" s="444" t="str">
        <f t="shared" si="54"/>
        <v/>
      </c>
      <c r="AW144" s="444">
        <f t="shared" si="70"/>
        <v>0</v>
      </c>
      <c r="AX144" s="444">
        <f t="shared" si="71"/>
        <v>0</v>
      </c>
      <c r="AY144" s="448"/>
      <c r="AZ144" s="448"/>
      <c r="BB144" s="448">
        <v>98</v>
      </c>
      <c r="BC144" s="456" t="str">
        <f t="shared" si="55"/>
        <v/>
      </c>
      <c r="BD144" s="444">
        <f t="shared" si="72"/>
        <v>0</v>
      </c>
      <c r="BE144" s="444">
        <f t="shared" si="73"/>
        <v>0</v>
      </c>
      <c r="BF144" s="444"/>
      <c r="BG144" s="444"/>
      <c r="BH144" s="444" t="str">
        <f t="shared" si="56"/>
        <v/>
      </c>
      <c r="BI144" s="444">
        <f t="shared" si="74"/>
        <v>0</v>
      </c>
      <c r="BJ144" s="444">
        <f t="shared" si="75"/>
        <v>0</v>
      </c>
      <c r="BK144" s="444"/>
      <c r="BL144" s="444"/>
      <c r="BM144" s="444" t="str">
        <f t="shared" si="57"/>
        <v/>
      </c>
      <c r="BN144" s="444">
        <f t="shared" si="76"/>
        <v>0</v>
      </c>
      <c r="BO144" s="444">
        <f t="shared" si="77"/>
        <v>0</v>
      </c>
      <c r="BP144" s="448"/>
      <c r="BQ144" s="448"/>
    </row>
    <row r="145" spans="1:69">
      <c r="A145" s="406"/>
      <c r="C145" s="406">
        <v>99</v>
      </c>
      <c r="D145" s="428" t="str">
        <f t="shared" si="40"/>
        <v/>
      </c>
      <c r="E145" s="399">
        <f t="shared" si="58"/>
        <v>0</v>
      </c>
      <c r="F145" s="399">
        <f t="shared" si="59"/>
        <v>0</v>
      </c>
      <c r="G145" s="399"/>
      <c r="H145" s="399"/>
      <c r="I145" s="399">
        <f t="shared" si="41"/>
        <v>0</v>
      </c>
      <c r="J145" s="399"/>
      <c r="K145" s="399" t="str">
        <f t="shared" si="42"/>
        <v/>
      </c>
      <c r="L145" s="399">
        <f t="shared" si="60"/>
        <v>0</v>
      </c>
      <c r="M145" s="399">
        <f t="shared" si="61"/>
        <v>0</v>
      </c>
      <c r="N145" s="399"/>
      <c r="O145" s="399"/>
      <c r="P145" s="399">
        <f t="shared" si="43"/>
        <v>0</v>
      </c>
      <c r="Q145" s="399" t="str">
        <f t="shared" si="44"/>
        <v/>
      </c>
      <c r="R145" s="399">
        <f t="shared" si="62"/>
        <v>0</v>
      </c>
      <c r="S145" s="399">
        <f t="shared" si="63"/>
        <v>0</v>
      </c>
      <c r="T145" s="406"/>
      <c r="U145" s="406"/>
      <c r="V145" s="399">
        <f t="shared" si="45"/>
        <v>0</v>
      </c>
      <c r="W145" s="399" t="str">
        <f t="shared" si="46"/>
        <v/>
      </c>
      <c r="X145" s="399">
        <f t="shared" si="64"/>
        <v>0</v>
      </c>
      <c r="Y145" s="399">
        <f t="shared" si="65"/>
        <v>0</v>
      </c>
      <c r="Z145" s="406"/>
      <c r="AA145" s="406"/>
      <c r="AB145" s="399">
        <f t="shared" si="47"/>
        <v>0</v>
      </c>
      <c r="AC145" s="399"/>
      <c r="AD145" s="399" t="str">
        <f t="shared" si="48"/>
        <v/>
      </c>
      <c r="AE145" s="399">
        <f t="shared" si="49"/>
        <v>0</v>
      </c>
      <c r="AF145" s="399">
        <f t="shared" si="50"/>
        <v>0</v>
      </c>
      <c r="AG145" s="448"/>
      <c r="AH145" s="448"/>
      <c r="AI145" s="444">
        <f t="shared" si="51"/>
        <v>0</v>
      </c>
      <c r="AJ145" s="448"/>
      <c r="AK145" s="448">
        <v>99</v>
      </c>
      <c r="AL145" s="456" t="str">
        <f t="shared" si="52"/>
        <v/>
      </c>
      <c r="AM145" s="444">
        <f t="shared" si="66"/>
        <v>0</v>
      </c>
      <c r="AN145" s="444">
        <f t="shared" si="67"/>
        <v>0</v>
      </c>
      <c r="AO145" s="444"/>
      <c r="AP145" s="444"/>
      <c r="AQ145" s="444" t="str">
        <f t="shared" si="53"/>
        <v/>
      </c>
      <c r="AR145" s="444">
        <f t="shared" si="68"/>
        <v>0</v>
      </c>
      <c r="AS145" s="444">
        <f t="shared" si="69"/>
        <v>0</v>
      </c>
      <c r="AT145" s="444"/>
      <c r="AU145" s="444"/>
      <c r="AV145" s="444" t="str">
        <f t="shared" si="54"/>
        <v/>
      </c>
      <c r="AW145" s="444">
        <f t="shared" si="70"/>
        <v>0</v>
      </c>
      <c r="AX145" s="444">
        <f t="shared" si="71"/>
        <v>0</v>
      </c>
      <c r="AY145" s="448"/>
      <c r="AZ145" s="448"/>
      <c r="BB145" s="448">
        <v>99</v>
      </c>
      <c r="BC145" s="456" t="str">
        <f t="shared" si="55"/>
        <v/>
      </c>
      <c r="BD145" s="444">
        <f t="shared" si="72"/>
        <v>0</v>
      </c>
      <c r="BE145" s="444">
        <f t="shared" si="73"/>
        <v>0</v>
      </c>
      <c r="BF145" s="444"/>
      <c r="BG145" s="444"/>
      <c r="BH145" s="444" t="str">
        <f t="shared" si="56"/>
        <v/>
      </c>
      <c r="BI145" s="444">
        <f t="shared" si="74"/>
        <v>0</v>
      </c>
      <c r="BJ145" s="444">
        <f t="shared" si="75"/>
        <v>0</v>
      </c>
      <c r="BK145" s="444"/>
      <c r="BL145" s="444"/>
      <c r="BM145" s="444" t="str">
        <f t="shared" si="57"/>
        <v/>
      </c>
      <c r="BN145" s="444">
        <f t="shared" si="76"/>
        <v>0</v>
      </c>
      <c r="BO145" s="444">
        <f t="shared" si="77"/>
        <v>0</v>
      </c>
      <c r="BP145" s="448"/>
      <c r="BQ145" s="448"/>
    </row>
    <row r="146" spans="1:69">
      <c r="A146" s="406"/>
      <c r="C146" s="406">
        <v>100</v>
      </c>
      <c r="D146" s="428" t="str">
        <f t="shared" si="40"/>
        <v/>
      </c>
      <c r="E146" s="399">
        <f t="shared" si="58"/>
        <v>0</v>
      </c>
      <c r="F146" s="399">
        <f t="shared" si="59"/>
        <v>0</v>
      </c>
      <c r="G146" s="399"/>
      <c r="H146" s="399"/>
      <c r="I146" s="399">
        <f t="shared" si="41"/>
        <v>0</v>
      </c>
      <c r="J146" s="399"/>
      <c r="K146" s="399" t="str">
        <f t="shared" si="42"/>
        <v/>
      </c>
      <c r="L146" s="399">
        <f t="shared" si="60"/>
        <v>0</v>
      </c>
      <c r="M146" s="399">
        <f t="shared" si="61"/>
        <v>0</v>
      </c>
      <c r="N146" s="399"/>
      <c r="O146" s="399"/>
      <c r="P146" s="399">
        <f t="shared" si="43"/>
        <v>0</v>
      </c>
      <c r="Q146" s="399" t="str">
        <f t="shared" si="44"/>
        <v/>
      </c>
      <c r="R146" s="399">
        <f t="shared" si="62"/>
        <v>0</v>
      </c>
      <c r="S146" s="399">
        <f t="shared" si="63"/>
        <v>0</v>
      </c>
      <c r="T146" s="406"/>
      <c r="U146" s="406"/>
      <c r="V146" s="399">
        <f t="shared" si="45"/>
        <v>0</v>
      </c>
      <c r="W146" s="399" t="str">
        <f t="shared" si="46"/>
        <v/>
      </c>
      <c r="X146" s="399">
        <f t="shared" si="64"/>
        <v>0</v>
      </c>
      <c r="Y146" s="399">
        <f t="shared" si="65"/>
        <v>0</v>
      </c>
      <c r="Z146" s="406"/>
      <c r="AA146" s="406"/>
      <c r="AB146" s="399">
        <f t="shared" si="47"/>
        <v>0</v>
      </c>
      <c r="AC146" s="399"/>
      <c r="AD146" s="399" t="str">
        <f t="shared" si="48"/>
        <v/>
      </c>
      <c r="AE146" s="399">
        <f t="shared" si="49"/>
        <v>0</v>
      </c>
      <c r="AF146" s="399">
        <f t="shared" si="50"/>
        <v>0</v>
      </c>
      <c r="AG146" s="448"/>
      <c r="AH146" s="448"/>
      <c r="AI146" s="444">
        <f t="shared" si="51"/>
        <v>0</v>
      </c>
      <c r="AJ146" s="448"/>
      <c r="AK146" s="448">
        <v>100</v>
      </c>
      <c r="AL146" s="456" t="str">
        <f t="shared" si="52"/>
        <v/>
      </c>
      <c r="AM146" s="444">
        <f t="shared" si="66"/>
        <v>0</v>
      </c>
      <c r="AN146" s="444">
        <f t="shared" si="67"/>
        <v>0</v>
      </c>
      <c r="AO146" s="444"/>
      <c r="AP146" s="444"/>
      <c r="AQ146" s="444" t="str">
        <f t="shared" si="53"/>
        <v/>
      </c>
      <c r="AR146" s="444">
        <f t="shared" si="68"/>
        <v>0</v>
      </c>
      <c r="AS146" s="444">
        <f t="shared" si="69"/>
        <v>0</v>
      </c>
      <c r="AT146" s="444"/>
      <c r="AU146" s="444"/>
      <c r="AV146" s="444" t="str">
        <f t="shared" si="54"/>
        <v/>
      </c>
      <c r="AW146" s="444">
        <f t="shared" si="70"/>
        <v>0</v>
      </c>
      <c r="AX146" s="444">
        <f t="shared" si="71"/>
        <v>0</v>
      </c>
      <c r="AY146" s="448"/>
      <c r="AZ146" s="448"/>
      <c r="BB146" s="448">
        <v>100</v>
      </c>
      <c r="BC146" s="456" t="str">
        <f t="shared" si="55"/>
        <v/>
      </c>
      <c r="BD146" s="444">
        <f t="shared" si="72"/>
        <v>0</v>
      </c>
      <c r="BE146" s="444">
        <f t="shared" si="73"/>
        <v>0</v>
      </c>
      <c r="BF146" s="444"/>
      <c r="BG146" s="444"/>
      <c r="BH146" s="444" t="str">
        <f t="shared" si="56"/>
        <v/>
      </c>
      <c r="BI146" s="444">
        <f t="shared" si="74"/>
        <v>0</v>
      </c>
      <c r="BJ146" s="444">
        <f t="shared" si="75"/>
        <v>0</v>
      </c>
      <c r="BK146" s="444"/>
      <c r="BL146" s="444"/>
      <c r="BM146" s="444" t="str">
        <f t="shared" si="57"/>
        <v/>
      </c>
      <c r="BN146" s="444">
        <f t="shared" si="76"/>
        <v>0</v>
      </c>
      <c r="BO146" s="444">
        <f t="shared" si="77"/>
        <v>0</v>
      </c>
      <c r="BP146" s="448"/>
      <c r="BQ146" s="448"/>
    </row>
    <row r="147" spans="1:69">
      <c r="A147" s="406"/>
      <c r="C147" s="406">
        <v>101</v>
      </c>
      <c r="D147" s="428" t="str">
        <f t="shared" si="40"/>
        <v/>
      </c>
      <c r="E147" s="399">
        <f t="shared" si="58"/>
        <v>0</v>
      </c>
      <c r="F147" s="399">
        <f t="shared" si="59"/>
        <v>0</v>
      </c>
      <c r="G147" s="399"/>
      <c r="H147" s="399"/>
      <c r="I147" s="399">
        <f t="shared" si="41"/>
        <v>0</v>
      </c>
      <c r="J147" s="399"/>
      <c r="K147" s="399" t="str">
        <f t="shared" si="42"/>
        <v/>
      </c>
      <c r="L147" s="399">
        <f t="shared" si="60"/>
        <v>0</v>
      </c>
      <c r="M147" s="399">
        <f t="shared" si="61"/>
        <v>0</v>
      </c>
      <c r="N147" s="399"/>
      <c r="O147" s="399"/>
      <c r="P147" s="399">
        <f t="shared" si="43"/>
        <v>0</v>
      </c>
      <c r="Q147" s="399" t="str">
        <f t="shared" si="44"/>
        <v/>
      </c>
      <c r="R147" s="399">
        <f t="shared" si="62"/>
        <v>0</v>
      </c>
      <c r="S147" s="399">
        <f t="shared" si="63"/>
        <v>0</v>
      </c>
      <c r="T147" s="406"/>
      <c r="U147" s="406"/>
      <c r="V147" s="399">
        <f t="shared" si="45"/>
        <v>0</v>
      </c>
      <c r="W147" s="399" t="str">
        <f t="shared" si="46"/>
        <v/>
      </c>
      <c r="X147" s="399">
        <f t="shared" si="64"/>
        <v>0</v>
      </c>
      <c r="Y147" s="399">
        <f t="shared" si="65"/>
        <v>0</v>
      </c>
      <c r="Z147" s="406"/>
      <c r="AA147" s="406"/>
      <c r="AB147" s="399">
        <f t="shared" si="47"/>
        <v>0</v>
      </c>
      <c r="AC147" s="399"/>
      <c r="AD147" s="399" t="str">
        <f t="shared" si="48"/>
        <v/>
      </c>
      <c r="AE147" s="399">
        <f t="shared" si="49"/>
        <v>0</v>
      </c>
      <c r="AF147" s="399">
        <f t="shared" si="50"/>
        <v>0</v>
      </c>
      <c r="AG147" s="448"/>
      <c r="AH147" s="448"/>
      <c r="AI147" s="444">
        <f t="shared" si="51"/>
        <v>0</v>
      </c>
      <c r="AJ147" s="448"/>
      <c r="AK147" s="448">
        <v>101</v>
      </c>
      <c r="AL147" s="456" t="str">
        <f t="shared" si="52"/>
        <v/>
      </c>
      <c r="AM147" s="444">
        <f t="shared" si="66"/>
        <v>0</v>
      </c>
      <c r="AN147" s="444">
        <f t="shared" si="67"/>
        <v>0</v>
      </c>
      <c r="AO147" s="444"/>
      <c r="AP147" s="444"/>
      <c r="AQ147" s="444" t="str">
        <f t="shared" si="53"/>
        <v/>
      </c>
      <c r="AR147" s="444">
        <f t="shared" si="68"/>
        <v>0</v>
      </c>
      <c r="AS147" s="444">
        <f t="shared" si="69"/>
        <v>0</v>
      </c>
      <c r="AT147" s="444"/>
      <c r="AU147" s="444"/>
      <c r="AV147" s="444" t="str">
        <f t="shared" si="54"/>
        <v/>
      </c>
      <c r="AW147" s="444">
        <f t="shared" si="70"/>
        <v>0</v>
      </c>
      <c r="AX147" s="444">
        <f t="shared" si="71"/>
        <v>0</v>
      </c>
      <c r="AY147" s="448"/>
      <c r="AZ147" s="448"/>
      <c r="BB147" s="448">
        <v>101</v>
      </c>
      <c r="BC147" s="456" t="str">
        <f t="shared" si="55"/>
        <v/>
      </c>
      <c r="BD147" s="444">
        <f t="shared" si="72"/>
        <v>0</v>
      </c>
      <c r="BE147" s="444">
        <f t="shared" si="73"/>
        <v>0</v>
      </c>
      <c r="BF147" s="444"/>
      <c r="BG147" s="444"/>
      <c r="BH147" s="444" t="str">
        <f t="shared" si="56"/>
        <v/>
      </c>
      <c r="BI147" s="444">
        <f t="shared" si="74"/>
        <v>0</v>
      </c>
      <c r="BJ147" s="444">
        <f t="shared" si="75"/>
        <v>0</v>
      </c>
      <c r="BK147" s="444"/>
      <c r="BL147" s="444"/>
      <c r="BM147" s="444" t="str">
        <f t="shared" si="57"/>
        <v/>
      </c>
      <c r="BN147" s="444">
        <f t="shared" si="76"/>
        <v>0</v>
      </c>
      <c r="BO147" s="444">
        <f t="shared" si="77"/>
        <v>0</v>
      </c>
      <c r="BP147" s="448"/>
      <c r="BQ147" s="448"/>
    </row>
    <row r="148" spans="1:69">
      <c r="A148" s="406"/>
      <c r="C148" s="406">
        <v>102</v>
      </c>
      <c r="D148" s="428" t="str">
        <f t="shared" si="40"/>
        <v/>
      </c>
      <c r="E148" s="399">
        <f t="shared" si="58"/>
        <v>0</v>
      </c>
      <c r="F148" s="399">
        <f t="shared" si="59"/>
        <v>0</v>
      </c>
      <c r="G148" s="399"/>
      <c r="H148" s="399"/>
      <c r="I148" s="399">
        <f t="shared" si="41"/>
        <v>0</v>
      </c>
      <c r="J148" s="399"/>
      <c r="K148" s="399" t="str">
        <f t="shared" si="42"/>
        <v/>
      </c>
      <c r="L148" s="399">
        <f t="shared" si="60"/>
        <v>0</v>
      </c>
      <c r="M148" s="399">
        <f t="shared" si="61"/>
        <v>0</v>
      </c>
      <c r="N148" s="399"/>
      <c r="O148" s="399"/>
      <c r="P148" s="399">
        <f t="shared" si="43"/>
        <v>0</v>
      </c>
      <c r="Q148" s="399" t="str">
        <f t="shared" si="44"/>
        <v/>
      </c>
      <c r="R148" s="399">
        <f t="shared" si="62"/>
        <v>0</v>
      </c>
      <c r="S148" s="399">
        <f t="shared" si="63"/>
        <v>0</v>
      </c>
      <c r="T148" s="406"/>
      <c r="U148" s="406"/>
      <c r="V148" s="399">
        <f t="shared" si="45"/>
        <v>0</v>
      </c>
      <c r="W148" s="399" t="str">
        <f t="shared" si="46"/>
        <v/>
      </c>
      <c r="X148" s="399">
        <f t="shared" si="64"/>
        <v>0</v>
      </c>
      <c r="Y148" s="399">
        <f t="shared" si="65"/>
        <v>0</v>
      </c>
      <c r="Z148" s="406"/>
      <c r="AA148" s="406"/>
      <c r="AB148" s="399">
        <f t="shared" si="47"/>
        <v>0</v>
      </c>
      <c r="AC148" s="399"/>
      <c r="AD148" s="399" t="str">
        <f t="shared" si="48"/>
        <v/>
      </c>
      <c r="AE148" s="399">
        <f t="shared" si="49"/>
        <v>0</v>
      </c>
      <c r="AF148" s="399">
        <f t="shared" si="50"/>
        <v>0</v>
      </c>
      <c r="AG148" s="448"/>
      <c r="AH148" s="448"/>
      <c r="AI148" s="444">
        <f t="shared" si="51"/>
        <v>0</v>
      </c>
      <c r="AJ148" s="448"/>
      <c r="AK148" s="448">
        <v>102</v>
      </c>
      <c r="AL148" s="456" t="str">
        <f t="shared" si="52"/>
        <v/>
      </c>
      <c r="AM148" s="444">
        <f t="shared" si="66"/>
        <v>0</v>
      </c>
      <c r="AN148" s="444">
        <f t="shared" si="67"/>
        <v>0</v>
      </c>
      <c r="AO148" s="444"/>
      <c r="AP148" s="444"/>
      <c r="AQ148" s="444" t="str">
        <f t="shared" si="53"/>
        <v/>
      </c>
      <c r="AR148" s="444">
        <f t="shared" si="68"/>
        <v>0</v>
      </c>
      <c r="AS148" s="444">
        <f t="shared" si="69"/>
        <v>0</v>
      </c>
      <c r="AT148" s="444"/>
      <c r="AU148" s="444"/>
      <c r="AV148" s="444" t="str">
        <f t="shared" si="54"/>
        <v/>
      </c>
      <c r="AW148" s="444">
        <f t="shared" si="70"/>
        <v>0</v>
      </c>
      <c r="AX148" s="444">
        <f t="shared" si="71"/>
        <v>0</v>
      </c>
      <c r="AY148" s="448"/>
      <c r="AZ148" s="448"/>
      <c r="BB148" s="448">
        <v>102</v>
      </c>
      <c r="BC148" s="456" t="str">
        <f t="shared" si="55"/>
        <v/>
      </c>
      <c r="BD148" s="444">
        <f t="shared" si="72"/>
        <v>0</v>
      </c>
      <c r="BE148" s="444">
        <f t="shared" si="73"/>
        <v>0</v>
      </c>
      <c r="BF148" s="444"/>
      <c r="BG148" s="444"/>
      <c r="BH148" s="444" t="str">
        <f t="shared" si="56"/>
        <v/>
      </c>
      <c r="BI148" s="444">
        <f t="shared" si="74"/>
        <v>0</v>
      </c>
      <c r="BJ148" s="444">
        <f t="shared" si="75"/>
        <v>0</v>
      </c>
      <c r="BK148" s="444"/>
      <c r="BL148" s="444"/>
      <c r="BM148" s="444" t="str">
        <f t="shared" si="57"/>
        <v/>
      </c>
      <c r="BN148" s="444">
        <f t="shared" si="76"/>
        <v>0</v>
      </c>
      <c r="BO148" s="444">
        <f t="shared" si="77"/>
        <v>0</v>
      </c>
      <c r="BP148" s="448"/>
      <c r="BQ148" s="448"/>
    </row>
    <row r="149" spans="1:69">
      <c r="A149" s="406"/>
      <c r="C149" s="406">
        <v>103</v>
      </c>
      <c r="D149" s="428" t="str">
        <f t="shared" si="40"/>
        <v/>
      </c>
      <c r="E149" s="399">
        <f t="shared" si="58"/>
        <v>0</v>
      </c>
      <c r="F149" s="399">
        <f t="shared" si="59"/>
        <v>0</v>
      </c>
      <c r="G149" s="399"/>
      <c r="H149" s="399"/>
      <c r="I149" s="399">
        <f t="shared" si="41"/>
        <v>0</v>
      </c>
      <c r="J149" s="399"/>
      <c r="K149" s="399" t="str">
        <f t="shared" si="42"/>
        <v/>
      </c>
      <c r="L149" s="399">
        <f t="shared" si="60"/>
        <v>0</v>
      </c>
      <c r="M149" s="399">
        <f t="shared" si="61"/>
        <v>0</v>
      </c>
      <c r="N149" s="399"/>
      <c r="O149" s="399"/>
      <c r="P149" s="399">
        <f t="shared" si="43"/>
        <v>0</v>
      </c>
      <c r="Q149" s="399" t="str">
        <f t="shared" si="44"/>
        <v/>
      </c>
      <c r="R149" s="399">
        <f t="shared" si="62"/>
        <v>0</v>
      </c>
      <c r="S149" s="399">
        <f t="shared" si="63"/>
        <v>0</v>
      </c>
      <c r="T149" s="406"/>
      <c r="U149" s="406"/>
      <c r="V149" s="399">
        <f t="shared" si="45"/>
        <v>0</v>
      </c>
      <c r="W149" s="399" t="str">
        <f t="shared" si="46"/>
        <v/>
      </c>
      <c r="X149" s="399">
        <f t="shared" si="64"/>
        <v>0</v>
      </c>
      <c r="Y149" s="399">
        <f t="shared" si="65"/>
        <v>0</v>
      </c>
      <c r="Z149" s="406"/>
      <c r="AA149" s="406"/>
      <c r="AB149" s="399">
        <f t="shared" si="47"/>
        <v>0</v>
      </c>
      <c r="AC149" s="399"/>
      <c r="AD149" s="399" t="str">
        <f t="shared" si="48"/>
        <v/>
      </c>
      <c r="AE149" s="399">
        <f t="shared" si="49"/>
        <v>0</v>
      </c>
      <c r="AF149" s="399">
        <f t="shared" si="50"/>
        <v>0</v>
      </c>
      <c r="AG149" s="448"/>
      <c r="AH149" s="448"/>
      <c r="AI149" s="444">
        <f t="shared" si="51"/>
        <v>0</v>
      </c>
      <c r="AJ149" s="448"/>
      <c r="AK149" s="448">
        <v>103</v>
      </c>
      <c r="AL149" s="456" t="str">
        <f t="shared" si="52"/>
        <v/>
      </c>
      <c r="AM149" s="444">
        <f t="shared" si="66"/>
        <v>0</v>
      </c>
      <c r="AN149" s="444">
        <f t="shared" si="67"/>
        <v>0</v>
      </c>
      <c r="AO149" s="444"/>
      <c r="AP149" s="444"/>
      <c r="AQ149" s="444" t="str">
        <f t="shared" si="53"/>
        <v/>
      </c>
      <c r="AR149" s="444">
        <f t="shared" si="68"/>
        <v>0</v>
      </c>
      <c r="AS149" s="444">
        <f t="shared" si="69"/>
        <v>0</v>
      </c>
      <c r="AT149" s="444"/>
      <c r="AU149" s="444"/>
      <c r="AV149" s="444" t="str">
        <f t="shared" si="54"/>
        <v/>
      </c>
      <c r="AW149" s="444">
        <f t="shared" si="70"/>
        <v>0</v>
      </c>
      <c r="AX149" s="444">
        <f t="shared" si="71"/>
        <v>0</v>
      </c>
      <c r="AY149" s="448"/>
      <c r="AZ149" s="448"/>
      <c r="BB149" s="448">
        <v>103</v>
      </c>
      <c r="BC149" s="456" t="str">
        <f t="shared" si="55"/>
        <v/>
      </c>
      <c r="BD149" s="444">
        <f t="shared" si="72"/>
        <v>0</v>
      </c>
      <c r="BE149" s="444">
        <f t="shared" si="73"/>
        <v>0</v>
      </c>
      <c r="BF149" s="444"/>
      <c r="BG149" s="444"/>
      <c r="BH149" s="444" t="str">
        <f t="shared" si="56"/>
        <v/>
      </c>
      <c r="BI149" s="444">
        <f t="shared" si="74"/>
        <v>0</v>
      </c>
      <c r="BJ149" s="444">
        <f t="shared" si="75"/>
        <v>0</v>
      </c>
      <c r="BK149" s="444"/>
      <c r="BL149" s="444"/>
      <c r="BM149" s="444" t="str">
        <f t="shared" si="57"/>
        <v/>
      </c>
      <c r="BN149" s="444">
        <f t="shared" si="76"/>
        <v>0</v>
      </c>
      <c r="BO149" s="444">
        <f t="shared" si="77"/>
        <v>0</v>
      </c>
      <c r="BP149" s="448"/>
      <c r="BQ149" s="448"/>
    </row>
    <row r="150" spans="1:69">
      <c r="A150" s="406"/>
      <c r="C150" s="406">
        <v>104</v>
      </c>
      <c r="D150" s="428" t="str">
        <f t="shared" si="40"/>
        <v/>
      </c>
      <c r="E150" s="399">
        <f t="shared" si="58"/>
        <v>0</v>
      </c>
      <c r="F150" s="399">
        <f t="shared" si="59"/>
        <v>0</v>
      </c>
      <c r="G150" s="399"/>
      <c r="H150" s="399"/>
      <c r="I150" s="399">
        <f t="shared" si="41"/>
        <v>0</v>
      </c>
      <c r="J150" s="399"/>
      <c r="K150" s="399" t="str">
        <f t="shared" si="42"/>
        <v/>
      </c>
      <c r="L150" s="399">
        <f t="shared" si="60"/>
        <v>0</v>
      </c>
      <c r="M150" s="399">
        <f t="shared" si="61"/>
        <v>0</v>
      </c>
      <c r="N150" s="399"/>
      <c r="O150" s="399"/>
      <c r="P150" s="399">
        <f t="shared" si="43"/>
        <v>0</v>
      </c>
      <c r="Q150" s="399" t="str">
        <f t="shared" si="44"/>
        <v/>
      </c>
      <c r="R150" s="399">
        <f t="shared" si="62"/>
        <v>0</v>
      </c>
      <c r="S150" s="399">
        <f t="shared" si="63"/>
        <v>0</v>
      </c>
      <c r="T150" s="406"/>
      <c r="U150" s="406"/>
      <c r="V150" s="399">
        <f t="shared" si="45"/>
        <v>0</v>
      </c>
      <c r="W150" s="399" t="str">
        <f t="shared" si="46"/>
        <v/>
      </c>
      <c r="X150" s="399">
        <f t="shared" si="64"/>
        <v>0</v>
      </c>
      <c r="Y150" s="399">
        <f t="shared" si="65"/>
        <v>0</v>
      </c>
      <c r="Z150" s="406"/>
      <c r="AA150" s="406"/>
      <c r="AB150" s="399">
        <f t="shared" si="47"/>
        <v>0</v>
      </c>
      <c r="AC150" s="399"/>
      <c r="AD150" s="399" t="str">
        <f t="shared" si="48"/>
        <v/>
      </c>
      <c r="AE150" s="399">
        <f t="shared" si="49"/>
        <v>0</v>
      </c>
      <c r="AF150" s="399">
        <f t="shared" si="50"/>
        <v>0</v>
      </c>
      <c r="AG150" s="448"/>
      <c r="AH150" s="448"/>
      <c r="AI150" s="444">
        <f t="shared" si="51"/>
        <v>0</v>
      </c>
      <c r="AJ150" s="448"/>
      <c r="AK150" s="448">
        <v>104</v>
      </c>
      <c r="AL150" s="456" t="str">
        <f t="shared" si="52"/>
        <v/>
      </c>
      <c r="AM150" s="444">
        <f t="shared" si="66"/>
        <v>0</v>
      </c>
      <c r="AN150" s="444">
        <f t="shared" si="67"/>
        <v>0</v>
      </c>
      <c r="AO150" s="444"/>
      <c r="AP150" s="444"/>
      <c r="AQ150" s="444" t="str">
        <f t="shared" si="53"/>
        <v/>
      </c>
      <c r="AR150" s="444">
        <f t="shared" si="68"/>
        <v>0</v>
      </c>
      <c r="AS150" s="444">
        <f t="shared" si="69"/>
        <v>0</v>
      </c>
      <c r="AT150" s="444"/>
      <c r="AU150" s="444"/>
      <c r="AV150" s="444" t="str">
        <f t="shared" si="54"/>
        <v/>
      </c>
      <c r="AW150" s="444">
        <f t="shared" si="70"/>
        <v>0</v>
      </c>
      <c r="AX150" s="444">
        <f t="shared" si="71"/>
        <v>0</v>
      </c>
      <c r="AY150" s="448"/>
      <c r="AZ150" s="448"/>
      <c r="BB150" s="448">
        <v>104</v>
      </c>
      <c r="BC150" s="456" t="str">
        <f t="shared" si="55"/>
        <v/>
      </c>
      <c r="BD150" s="444">
        <f t="shared" si="72"/>
        <v>0</v>
      </c>
      <c r="BE150" s="444">
        <f t="shared" si="73"/>
        <v>0</v>
      </c>
      <c r="BF150" s="444"/>
      <c r="BG150" s="444"/>
      <c r="BH150" s="444" t="str">
        <f t="shared" si="56"/>
        <v/>
      </c>
      <c r="BI150" s="444">
        <f t="shared" si="74"/>
        <v>0</v>
      </c>
      <c r="BJ150" s="444">
        <f t="shared" si="75"/>
        <v>0</v>
      </c>
      <c r="BK150" s="444"/>
      <c r="BL150" s="444"/>
      <c r="BM150" s="444" t="str">
        <f t="shared" si="57"/>
        <v/>
      </c>
      <c r="BN150" s="444">
        <f t="shared" si="76"/>
        <v>0</v>
      </c>
      <c r="BO150" s="444">
        <f t="shared" si="77"/>
        <v>0</v>
      </c>
      <c r="BP150" s="448"/>
      <c r="BQ150" s="448"/>
    </row>
    <row r="151" spans="1:69">
      <c r="A151" s="406"/>
      <c r="C151" s="406">
        <v>105</v>
      </c>
      <c r="D151" s="428" t="str">
        <f t="shared" si="40"/>
        <v/>
      </c>
      <c r="E151" s="399">
        <f t="shared" si="58"/>
        <v>0</v>
      </c>
      <c r="F151" s="399">
        <f t="shared" si="59"/>
        <v>0</v>
      </c>
      <c r="G151" s="399"/>
      <c r="H151" s="399"/>
      <c r="I151" s="399">
        <f t="shared" si="41"/>
        <v>0</v>
      </c>
      <c r="J151" s="399"/>
      <c r="K151" s="399" t="str">
        <f t="shared" si="42"/>
        <v/>
      </c>
      <c r="L151" s="399">
        <f t="shared" si="60"/>
        <v>0</v>
      </c>
      <c r="M151" s="399">
        <f t="shared" si="61"/>
        <v>0</v>
      </c>
      <c r="N151" s="399"/>
      <c r="O151" s="399"/>
      <c r="P151" s="399">
        <f t="shared" si="43"/>
        <v>0</v>
      </c>
      <c r="Q151" s="399" t="str">
        <f t="shared" si="44"/>
        <v/>
      </c>
      <c r="R151" s="399">
        <f t="shared" si="62"/>
        <v>0</v>
      </c>
      <c r="S151" s="399">
        <f t="shared" si="63"/>
        <v>0</v>
      </c>
      <c r="T151" s="406"/>
      <c r="U151" s="406"/>
      <c r="V151" s="399">
        <f t="shared" si="45"/>
        <v>0</v>
      </c>
      <c r="W151" s="399" t="str">
        <f t="shared" si="46"/>
        <v/>
      </c>
      <c r="X151" s="399">
        <f t="shared" si="64"/>
        <v>0</v>
      </c>
      <c r="Y151" s="399">
        <f t="shared" si="65"/>
        <v>0</v>
      </c>
      <c r="Z151" s="406"/>
      <c r="AA151" s="406"/>
      <c r="AB151" s="399">
        <f t="shared" si="47"/>
        <v>0</v>
      </c>
      <c r="AC151" s="399"/>
      <c r="AD151" s="399" t="str">
        <f t="shared" si="48"/>
        <v/>
      </c>
      <c r="AE151" s="399">
        <f t="shared" si="49"/>
        <v>0</v>
      </c>
      <c r="AF151" s="399">
        <f t="shared" si="50"/>
        <v>0</v>
      </c>
      <c r="AG151" s="448"/>
      <c r="AH151" s="448"/>
      <c r="AI151" s="444">
        <f t="shared" si="51"/>
        <v>0</v>
      </c>
      <c r="AJ151" s="448"/>
      <c r="AK151" s="448">
        <v>105</v>
      </c>
      <c r="AL151" s="456" t="str">
        <f t="shared" si="52"/>
        <v/>
      </c>
      <c r="AM151" s="444">
        <f t="shared" si="66"/>
        <v>0</v>
      </c>
      <c r="AN151" s="444">
        <f t="shared" si="67"/>
        <v>0</v>
      </c>
      <c r="AO151" s="444"/>
      <c r="AP151" s="444"/>
      <c r="AQ151" s="444" t="str">
        <f t="shared" si="53"/>
        <v/>
      </c>
      <c r="AR151" s="444">
        <f t="shared" si="68"/>
        <v>0</v>
      </c>
      <c r="AS151" s="444">
        <f t="shared" si="69"/>
        <v>0</v>
      </c>
      <c r="AT151" s="444"/>
      <c r="AU151" s="444"/>
      <c r="AV151" s="444" t="str">
        <f t="shared" si="54"/>
        <v/>
      </c>
      <c r="AW151" s="444">
        <f t="shared" si="70"/>
        <v>0</v>
      </c>
      <c r="AX151" s="444">
        <f t="shared" si="71"/>
        <v>0</v>
      </c>
      <c r="AY151" s="448"/>
      <c r="AZ151" s="448"/>
      <c r="BB151" s="448">
        <v>105</v>
      </c>
      <c r="BC151" s="456" t="str">
        <f t="shared" si="55"/>
        <v/>
      </c>
      <c r="BD151" s="444">
        <f t="shared" si="72"/>
        <v>0</v>
      </c>
      <c r="BE151" s="444">
        <f t="shared" si="73"/>
        <v>0</v>
      </c>
      <c r="BF151" s="444"/>
      <c r="BG151" s="444"/>
      <c r="BH151" s="444" t="str">
        <f t="shared" si="56"/>
        <v/>
      </c>
      <c r="BI151" s="444">
        <f t="shared" si="74"/>
        <v>0</v>
      </c>
      <c r="BJ151" s="444">
        <f t="shared" si="75"/>
        <v>0</v>
      </c>
      <c r="BK151" s="444"/>
      <c r="BL151" s="444"/>
      <c r="BM151" s="444" t="str">
        <f t="shared" si="57"/>
        <v/>
      </c>
      <c r="BN151" s="444">
        <f t="shared" si="76"/>
        <v>0</v>
      </c>
      <c r="BO151" s="444">
        <f t="shared" si="77"/>
        <v>0</v>
      </c>
      <c r="BP151" s="448"/>
      <c r="BQ151" s="448"/>
    </row>
    <row r="152" spans="1:69">
      <c r="A152" s="406"/>
      <c r="C152" s="406">
        <v>106</v>
      </c>
      <c r="D152" s="428" t="str">
        <f t="shared" si="40"/>
        <v/>
      </c>
      <c r="E152" s="399">
        <f t="shared" si="58"/>
        <v>0</v>
      </c>
      <c r="F152" s="399">
        <f t="shared" si="59"/>
        <v>0</v>
      </c>
      <c r="G152" s="399"/>
      <c r="H152" s="399"/>
      <c r="I152" s="399">
        <f t="shared" si="41"/>
        <v>0</v>
      </c>
      <c r="J152" s="399"/>
      <c r="K152" s="399" t="str">
        <f t="shared" si="42"/>
        <v/>
      </c>
      <c r="L152" s="399">
        <f t="shared" si="60"/>
        <v>0</v>
      </c>
      <c r="M152" s="399">
        <f t="shared" si="61"/>
        <v>0</v>
      </c>
      <c r="N152" s="399"/>
      <c r="O152" s="399"/>
      <c r="P152" s="399">
        <f t="shared" si="43"/>
        <v>0</v>
      </c>
      <c r="Q152" s="399" t="str">
        <f t="shared" si="44"/>
        <v/>
      </c>
      <c r="R152" s="399">
        <f t="shared" si="62"/>
        <v>0</v>
      </c>
      <c r="S152" s="399">
        <f t="shared" si="63"/>
        <v>0</v>
      </c>
      <c r="T152" s="406"/>
      <c r="U152" s="406"/>
      <c r="V152" s="399">
        <f t="shared" si="45"/>
        <v>0</v>
      </c>
      <c r="W152" s="399" t="str">
        <f t="shared" si="46"/>
        <v/>
      </c>
      <c r="X152" s="399">
        <f t="shared" si="64"/>
        <v>0</v>
      </c>
      <c r="Y152" s="399">
        <f t="shared" si="65"/>
        <v>0</v>
      </c>
      <c r="Z152" s="406"/>
      <c r="AA152" s="406"/>
      <c r="AB152" s="399">
        <f t="shared" si="47"/>
        <v>0</v>
      </c>
      <c r="AC152" s="399"/>
      <c r="AD152" s="399" t="str">
        <f t="shared" si="48"/>
        <v/>
      </c>
      <c r="AE152" s="399">
        <f t="shared" si="49"/>
        <v>0</v>
      </c>
      <c r="AF152" s="399">
        <f t="shared" si="50"/>
        <v>0</v>
      </c>
      <c r="AG152" s="448"/>
      <c r="AH152" s="448"/>
      <c r="AI152" s="444">
        <f t="shared" si="51"/>
        <v>0</v>
      </c>
      <c r="AJ152" s="448"/>
      <c r="AK152" s="448">
        <v>106</v>
      </c>
      <c r="AL152" s="456" t="str">
        <f t="shared" si="52"/>
        <v/>
      </c>
      <c r="AM152" s="444">
        <f t="shared" si="66"/>
        <v>0</v>
      </c>
      <c r="AN152" s="444">
        <f t="shared" si="67"/>
        <v>0</v>
      </c>
      <c r="AO152" s="444"/>
      <c r="AP152" s="444"/>
      <c r="AQ152" s="444" t="str">
        <f t="shared" si="53"/>
        <v/>
      </c>
      <c r="AR152" s="444">
        <f t="shared" si="68"/>
        <v>0</v>
      </c>
      <c r="AS152" s="444">
        <f t="shared" si="69"/>
        <v>0</v>
      </c>
      <c r="AT152" s="444"/>
      <c r="AU152" s="444"/>
      <c r="AV152" s="444" t="str">
        <f t="shared" si="54"/>
        <v/>
      </c>
      <c r="AW152" s="444">
        <f t="shared" si="70"/>
        <v>0</v>
      </c>
      <c r="AX152" s="444">
        <f t="shared" si="71"/>
        <v>0</v>
      </c>
      <c r="AY152" s="448"/>
      <c r="AZ152" s="448"/>
      <c r="BB152" s="448">
        <v>106</v>
      </c>
      <c r="BC152" s="456" t="str">
        <f t="shared" si="55"/>
        <v/>
      </c>
      <c r="BD152" s="444">
        <f t="shared" si="72"/>
        <v>0</v>
      </c>
      <c r="BE152" s="444">
        <f t="shared" si="73"/>
        <v>0</v>
      </c>
      <c r="BF152" s="444"/>
      <c r="BG152" s="444"/>
      <c r="BH152" s="444" t="str">
        <f t="shared" si="56"/>
        <v/>
      </c>
      <c r="BI152" s="444">
        <f t="shared" si="74"/>
        <v>0</v>
      </c>
      <c r="BJ152" s="444">
        <f t="shared" si="75"/>
        <v>0</v>
      </c>
      <c r="BK152" s="444"/>
      <c r="BL152" s="444"/>
      <c r="BM152" s="444" t="str">
        <f t="shared" si="57"/>
        <v/>
      </c>
      <c r="BN152" s="444">
        <f t="shared" si="76"/>
        <v>0</v>
      </c>
      <c r="BO152" s="444">
        <f t="shared" si="77"/>
        <v>0</v>
      </c>
      <c r="BP152" s="448"/>
      <c r="BQ152" s="448"/>
    </row>
    <row r="153" spans="1:69">
      <c r="A153" s="406"/>
      <c r="C153" s="406">
        <v>107</v>
      </c>
      <c r="D153" s="428" t="str">
        <f t="shared" si="40"/>
        <v/>
      </c>
      <c r="E153" s="399">
        <f t="shared" si="58"/>
        <v>0</v>
      </c>
      <c r="F153" s="399">
        <f t="shared" si="59"/>
        <v>0</v>
      </c>
      <c r="G153" s="399"/>
      <c r="H153" s="399"/>
      <c r="I153" s="399">
        <f t="shared" si="41"/>
        <v>0</v>
      </c>
      <c r="J153" s="399"/>
      <c r="K153" s="399" t="str">
        <f t="shared" si="42"/>
        <v/>
      </c>
      <c r="L153" s="399">
        <f t="shared" si="60"/>
        <v>0</v>
      </c>
      <c r="M153" s="399">
        <f t="shared" si="61"/>
        <v>0</v>
      </c>
      <c r="N153" s="399"/>
      <c r="O153" s="399"/>
      <c r="P153" s="399">
        <f t="shared" si="43"/>
        <v>0</v>
      </c>
      <c r="Q153" s="399" t="str">
        <f t="shared" si="44"/>
        <v/>
      </c>
      <c r="R153" s="399">
        <f t="shared" si="62"/>
        <v>0</v>
      </c>
      <c r="S153" s="399">
        <f t="shared" si="63"/>
        <v>0</v>
      </c>
      <c r="T153" s="406"/>
      <c r="U153" s="406"/>
      <c r="V153" s="399">
        <f t="shared" si="45"/>
        <v>0</v>
      </c>
      <c r="W153" s="399" t="str">
        <f t="shared" si="46"/>
        <v/>
      </c>
      <c r="X153" s="399">
        <f t="shared" si="64"/>
        <v>0</v>
      </c>
      <c r="Y153" s="399">
        <f t="shared" si="65"/>
        <v>0</v>
      </c>
      <c r="Z153" s="406"/>
      <c r="AA153" s="406"/>
      <c r="AB153" s="399">
        <f t="shared" si="47"/>
        <v>0</v>
      </c>
      <c r="AC153" s="399"/>
      <c r="AD153" s="399" t="str">
        <f t="shared" si="48"/>
        <v/>
      </c>
      <c r="AE153" s="399">
        <f t="shared" si="49"/>
        <v>0</v>
      </c>
      <c r="AF153" s="399">
        <f t="shared" si="50"/>
        <v>0</v>
      </c>
      <c r="AG153" s="448"/>
      <c r="AH153" s="448"/>
      <c r="AI153" s="444">
        <f t="shared" si="51"/>
        <v>0</v>
      </c>
      <c r="AJ153" s="448"/>
      <c r="AK153" s="448">
        <v>107</v>
      </c>
      <c r="AL153" s="456" t="str">
        <f t="shared" si="52"/>
        <v/>
      </c>
      <c r="AM153" s="444">
        <f t="shared" si="66"/>
        <v>0</v>
      </c>
      <c r="AN153" s="444">
        <f t="shared" si="67"/>
        <v>0</v>
      </c>
      <c r="AO153" s="444"/>
      <c r="AP153" s="444"/>
      <c r="AQ153" s="444" t="str">
        <f t="shared" si="53"/>
        <v/>
      </c>
      <c r="AR153" s="444">
        <f t="shared" si="68"/>
        <v>0</v>
      </c>
      <c r="AS153" s="444">
        <f t="shared" si="69"/>
        <v>0</v>
      </c>
      <c r="AT153" s="444"/>
      <c r="AU153" s="444"/>
      <c r="AV153" s="444" t="str">
        <f t="shared" si="54"/>
        <v/>
      </c>
      <c r="AW153" s="444">
        <f t="shared" si="70"/>
        <v>0</v>
      </c>
      <c r="AX153" s="444">
        <f t="shared" si="71"/>
        <v>0</v>
      </c>
      <c r="AY153" s="448"/>
      <c r="AZ153" s="448"/>
      <c r="BB153" s="448">
        <v>107</v>
      </c>
      <c r="BC153" s="456" t="str">
        <f t="shared" si="55"/>
        <v/>
      </c>
      <c r="BD153" s="444">
        <f t="shared" si="72"/>
        <v>0</v>
      </c>
      <c r="BE153" s="444">
        <f t="shared" si="73"/>
        <v>0</v>
      </c>
      <c r="BF153" s="444"/>
      <c r="BG153" s="444"/>
      <c r="BH153" s="444" t="str">
        <f t="shared" si="56"/>
        <v/>
      </c>
      <c r="BI153" s="444">
        <f t="shared" si="74"/>
        <v>0</v>
      </c>
      <c r="BJ153" s="444">
        <f t="shared" si="75"/>
        <v>0</v>
      </c>
      <c r="BK153" s="444"/>
      <c r="BL153" s="444"/>
      <c r="BM153" s="444" t="str">
        <f t="shared" si="57"/>
        <v/>
      </c>
      <c r="BN153" s="444">
        <f t="shared" si="76"/>
        <v>0</v>
      </c>
      <c r="BO153" s="444">
        <f t="shared" si="77"/>
        <v>0</v>
      </c>
      <c r="BP153" s="448"/>
      <c r="BQ153" s="448"/>
    </row>
    <row r="154" spans="1:69">
      <c r="A154" s="406"/>
      <c r="C154" s="406">
        <v>108</v>
      </c>
      <c r="D154" s="428" t="str">
        <f t="shared" si="40"/>
        <v/>
      </c>
      <c r="E154" s="399">
        <f t="shared" si="58"/>
        <v>0</v>
      </c>
      <c r="F154" s="399">
        <f t="shared" si="59"/>
        <v>0</v>
      </c>
      <c r="G154" s="399">
        <f>SUM(E143:E154)</f>
        <v>0</v>
      </c>
      <c r="H154" s="399">
        <f>SUM(F143:F154)</f>
        <v>0</v>
      </c>
      <c r="I154" s="399">
        <f t="shared" si="41"/>
        <v>0</v>
      </c>
      <c r="J154" s="399"/>
      <c r="K154" s="399" t="str">
        <f t="shared" si="42"/>
        <v/>
      </c>
      <c r="L154" s="399">
        <f t="shared" si="60"/>
        <v>0</v>
      </c>
      <c r="M154" s="399">
        <f t="shared" si="61"/>
        <v>0</v>
      </c>
      <c r="N154" s="399">
        <f>SUM(L143:L154)</f>
        <v>0</v>
      </c>
      <c r="O154" s="399">
        <f>SUM(M143:M154)</f>
        <v>0</v>
      </c>
      <c r="P154" s="399">
        <f t="shared" si="43"/>
        <v>0</v>
      </c>
      <c r="Q154" s="399" t="str">
        <f t="shared" si="44"/>
        <v/>
      </c>
      <c r="R154" s="399">
        <f t="shared" si="62"/>
        <v>0</v>
      </c>
      <c r="S154" s="399">
        <f t="shared" si="63"/>
        <v>0</v>
      </c>
      <c r="T154" s="428">
        <f>SUM(R143:R154)</f>
        <v>0</v>
      </c>
      <c r="U154" s="428">
        <f>SUM(S143:S154)</f>
        <v>0</v>
      </c>
      <c r="V154" s="399">
        <f t="shared" si="45"/>
        <v>0</v>
      </c>
      <c r="W154" s="399" t="str">
        <f t="shared" si="46"/>
        <v/>
      </c>
      <c r="X154" s="399">
        <f t="shared" si="64"/>
        <v>0</v>
      </c>
      <c r="Y154" s="399">
        <f t="shared" si="65"/>
        <v>0</v>
      </c>
      <c r="Z154" s="428">
        <f>SUM(X143:X154)</f>
        <v>0</v>
      </c>
      <c r="AA154" s="428">
        <f>SUM(Y143:Y154)</f>
        <v>0</v>
      </c>
      <c r="AB154" s="399">
        <f t="shared" si="47"/>
        <v>0</v>
      </c>
      <c r="AC154" s="399"/>
      <c r="AD154" s="399" t="str">
        <f t="shared" si="48"/>
        <v/>
      </c>
      <c r="AE154" s="399">
        <f t="shared" si="49"/>
        <v>0</v>
      </c>
      <c r="AF154" s="399">
        <f t="shared" si="50"/>
        <v>0</v>
      </c>
      <c r="AG154" s="456">
        <f>SUM(AE143:AE154)</f>
        <v>0</v>
      </c>
      <c r="AH154" s="456">
        <f>SUM(AF143:AF154)</f>
        <v>0</v>
      </c>
      <c r="AI154" s="444">
        <f t="shared" si="51"/>
        <v>0</v>
      </c>
      <c r="AJ154" s="448"/>
      <c r="AK154" s="448">
        <v>108</v>
      </c>
      <c r="AL154" s="456" t="str">
        <f t="shared" si="52"/>
        <v/>
      </c>
      <c r="AM154" s="444">
        <f t="shared" si="66"/>
        <v>0</v>
      </c>
      <c r="AN154" s="444">
        <f t="shared" si="67"/>
        <v>0</v>
      </c>
      <c r="AO154" s="444">
        <f>SUM(AM143:AM154)</f>
        <v>0</v>
      </c>
      <c r="AP154" s="444">
        <f>SUM(AN143:AN154)</f>
        <v>0</v>
      </c>
      <c r="AQ154" s="444" t="str">
        <f t="shared" si="53"/>
        <v/>
      </c>
      <c r="AR154" s="444">
        <f t="shared" si="68"/>
        <v>0</v>
      </c>
      <c r="AS154" s="444">
        <f t="shared" si="69"/>
        <v>0</v>
      </c>
      <c r="AT154" s="444">
        <f>SUM(AR143:AR154)</f>
        <v>0</v>
      </c>
      <c r="AU154" s="444">
        <f>SUM(AS143:AS154)</f>
        <v>0</v>
      </c>
      <c r="AV154" s="444" t="str">
        <f t="shared" si="54"/>
        <v/>
      </c>
      <c r="AW154" s="444">
        <f t="shared" si="70"/>
        <v>0</v>
      </c>
      <c r="AX154" s="444">
        <f t="shared" si="71"/>
        <v>0</v>
      </c>
      <c r="AY154" s="456">
        <f>SUM(AW143:AW154)</f>
        <v>0</v>
      </c>
      <c r="AZ154" s="456">
        <f>SUM(AX143:AX154)</f>
        <v>0</v>
      </c>
      <c r="BB154" s="448">
        <v>108</v>
      </c>
      <c r="BC154" s="456" t="str">
        <f t="shared" si="55"/>
        <v/>
      </c>
      <c r="BD154" s="444">
        <f t="shared" si="72"/>
        <v>0</v>
      </c>
      <c r="BE154" s="444">
        <f t="shared" si="73"/>
        <v>0</v>
      </c>
      <c r="BF154" s="444">
        <f>SUM(BD143:BD154)</f>
        <v>0</v>
      </c>
      <c r="BG154" s="444">
        <f>SUM(BE143:BE154)</f>
        <v>0</v>
      </c>
      <c r="BH154" s="444" t="str">
        <f t="shared" si="56"/>
        <v/>
      </c>
      <c r="BI154" s="444">
        <f t="shared" si="74"/>
        <v>0</v>
      </c>
      <c r="BJ154" s="444">
        <f t="shared" si="75"/>
        <v>0</v>
      </c>
      <c r="BK154" s="444">
        <f>SUM(BI143:BI154)</f>
        <v>0</v>
      </c>
      <c r="BL154" s="444">
        <f>SUM(BJ143:BJ154)</f>
        <v>0</v>
      </c>
      <c r="BM154" s="444" t="str">
        <f t="shared" si="57"/>
        <v/>
      </c>
      <c r="BN154" s="444">
        <f t="shared" si="76"/>
        <v>0</v>
      </c>
      <c r="BO154" s="444">
        <f t="shared" si="77"/>
        <v>0</v>
      </c>
      <c r="BP154" s="456">
        <f>SUM(BN143:BN154)</f>
        <v>0</v>
      </c>
      <c r="BQ154" s="456">
        <f>SUM(BO143:BO154)</f>
        <v>0</v>
      </c>
    </row>
    <row r="155" spans="1:69">
      <c r="A155" s="406"/>
      <c r="C155" s="406">
        <v>109</v>
      </c>
      <c r="D155" s="428" t="str">
        <f t="shared" si="40"/>
        <v/>
      </c>
      <c r="E155" s="399">
        <f t="shared" si="58"/>
        <v>0</v>
      </c>
      <c r="F155" s="399">
        <f t="shared" si="59"/>
        <v>0</v>
      </c>
      <c r="G155" s="399"/>
      <c r="H155" s="399"/>
      <c r="I155" s="399">
        <f t="shared" si="41"/>
        <v>0</v>
      </c>
      <c r="J155" s="399"/>
      <c r="K155" s="399" t="str">
        <f t="shared" si="42"/>
        <v/>
      </c>
      <c r="L155" s="399">
        <f t="shared" si="60"/>
        <v>0</v>
      </c>
      <c r="M155" s="399">
        <f t="shared" si="61"/>
        <v>0</v>
      </c>
      <c r="N155" s="399"/>
      <c r="O155" s="399"/>
      <c r="P155" s="399">
        <f t="shared" si="43"/>
        <v>0</v>
      </c>
      <c r="Q155" s="399" t="str">
        <f t="shared" si="44"/>
        <v/>
      </c>
      <c r="R155" s="399">
        <f t="shared" si="62"/>
        <v>0</v>
      </c>
      <c r="S155" s="399">
        <f t="shared" si="63"/>
        <v>0</v>
      </c>
      <c r="T155" s="406"/>
      <c r="U155" s="406"/>
      <c r="V155" s="399">
        <f t="shared" si="45"/>
        <v>0</v>
      </c>
      <c r="W155" s="399" t="str">
        <f t="shared" si="46"/>
        <v/>
      </c>
      <c r="X155" s="399">
        <f t="shared" si="64"/>
        <v>0</v>
      </c>
      <c r="Y155" s="399">
        <f t="shared" si="65"/>
        <v>0</v>
      </c>
      <c r="Z155" s="406"/>
      <c r="AA155" s="406"/>
      <c r="AB155" s="399">
        <f t="shared" si="47"/>
        <v>0</v>
      </c>
      <c r="AC155" s="399"/>
      <c r="AD155" s="399" t="str">
        <f t="shared" si="48"/>
        <v/>
      </c>
      <c r="AE155" s="399">
        <f t="shared" si="49"/>
        <v>0</v>
      </c>
      <c r="AF155" s="399">
        <f t="shared" si="50"/>
        <v>0</v>
      </c>
      <c r="AG155" s="448"/>
      <c r="AH155" s="448"/>
      <c r="AI155" s="444">
        <f t="shared" si="51"/>
        <v>0</v>
      </c>
      <c r="AJ155" s="448"/>
      <c r="AK155" s="448">
        <v>109</v>
      </c>
      <c r="AL155" s="456" t="str">
        <f t="shared" si="52"/>
        <v/>
      </c>
      <c r="AM155" s="444">
        <f t="shared" si="66"/>
        <v>0</v>
      </c>
      <c r="AN155" s="444">
        <f t="shared" si="67"/>
        <v>0</v>
      </c>
      <c r="AO155" s="444"/>
      <c r="AP155" s="444"/>
      <c r="AQ155" s="444" t="str">
        <f t="shared" si="53"/>
        <v/>
      </c>
      <c r="AR155" s="444">
        <f t="shared" si="68"/>
        <v>0</v>
      </c>
      <c r="AS155" s="444">
        <f t="shared" si="69"/>
        <v>0</v>
      </c>
      <c r="AT155" s="444"/>
      <c r="AU155" s="444"/>
      <c r="AV155" s="444" t="str">
        <f t="shared" si="54"/>
        <v/>
      </c>
      <c r="AW155" s="444">
        <f t="shared" si="70"/>
        <v>0</v>
      </c>
      <c r="AX155" s="444">
        <f t="shared" si="71"/>
        <v>0</v>
      </c>
      <c r="AY155" s="448"/>
      <c r="AZ155" s="448"/>
      <c r="BB155" s="448">
        <v>109</v>
      </c>
      <c r="BC155" s="456" t="str">
        <f t="shared" si="55"/>
        <v/>
      </c>
      <c r="BD155" s="444">
        <f t="shared" si="72"/>
        <v>0</v>
      </c>
      <c r="BE155" s="444">
        <f t="shared" si="73"/>
        <v>0</v>
      </c>
      <c r="BF155" s="444"/>
      <c r="BG155" s="444"/>
      <c r="BH155" s="444" t="str">
        <f t="shared" si="56"/>
        <v/>
      </c>
      <c r="BI155" s="444">
        <f t="shared" si="74"/>
        <v>0</v>
      </c>
      <c r="BJ155" s="444">
        <f t="shared" si="75"/>
        <v>0</v>
      </c>
      <c r="BK155" s="444"/>
      <c r="BL155" s="444"/>
      <c r="BM155" s="444" t="str">
        <f t="shared" si="57"/>
        <v/>
      </c>
      <c r="BN155" s="444">
        <f t="shared" si="76"/>
        <v>0</v>
      </c>
      <c r="BO155" s="444">
        <f t="shared" si="77"/>
        <v>0</v>
      </c>
      <c r="BP155" s="448"/>
      <c r="BQ155" s="448"/>
    </row>
    <row r="156" spans="1:69">
      <c r="A156" s="406"/>
      <c r="C156" s="406">
        <v>110</v>
      </c>
      <c r="D156" s="428" t="str">
        <f t="shared" si="40"/>
        <v/>
      </c>
      <c r="E156" s="399">
        <f t="shared" si="58"/>
        <v>0</v>
      </c>
      <c r="F156" s="399">
        <f t="shared" si="59"/>
        <v>0</v>
      </c>
      <c r="G156" s="399"/>
      <c r="H156" s="399"/>
      <c r="I156" s="399">
        <f t="shared" si="41"/>
        <v>0</v>
      </c>
      <c r="J156" s="399"/>
      <c r="K156" s="399" t="str">
        <f t="shared" si="42"/>
        <v/>
      </c>
      <c r="L156" s="399">
        <f t="shared" si="60"/>
        <v>0</v>
      </c>
      <c r="M156" s="399">
        <f t="shared" si="61"/>
        <v>0</v>
      </c>
      <c r="N156" s="399"/>
      <c r="O156" s="399"/>
      <c r="P156" s="399">
        <f t="shared" si="43"/>
        <v>0</v>
      </c>
      <c r="Q156" s="399" t="str">
        <f t="shared" si="44"/>
        <v/>
      </c>
      <c r="R156" s="399">
        <f t="shared" si="62"/>
        <v>0</v>
      </c>
      <c r="S156" s="399">
        <f t="shared" si="63"/>
        <v>0</v>
      </c>
      <c r="T156" s="406"/>
      <c r="U156" s="406"/>
      <c r="V156" s="399">
        <f t="shared" si="45"/>
        <v>0</v>
      </c>
      <c r="W156" s="399" t="str">
        <f t="shared" si="46"/>
        <v/>
      </c>
      <c r="X156" s="399">
        <f t="shared" si="64"/>
        <v>0</v>
      </c>
      <c r="Y156" s="399">
        <f t="shared" si="65"/>
        <v>0</v>
      </c>
      <c r="Z156" s="406"/>
      <c r="AA156" s="406"/>
      <c r="AB156" s="399">
        <f t="shared" si="47"/>
        <v>0</v>
      </c>
      <c r="AC156" s="399"/>
      <c r="AD156" s="399" t="str">
        <f t="shared" si="48"/>
        <v/>
      </c>
      <c r="AE156" s="399">
        <f t="shared" si="49"/>
        <v>0</v>
      </c>
      <c r="AF156" s="399">
        <f t="shared" si="50"/>
        <v>0</v>
      </c>
      <c r="AG156" s="448"/>
      <c r="AH156" s="448"/>
      <c r="AI156" s="444">
        <f t="shared" si="51"/>
        <v>0</v>
      </c>
      <c r="AJ156" s="448"/>
      <c r="AK156" s="448">
        <v>110</v>
      </c>
      <c r="AL156" s="456" t="str">
        <f t="shared" si="52"/>
        <v/>
      </c>
      <c r="AM156" s="444">
        <f t="shared" si="66"/>
        <v>0</v>
      </c>
      <c r="AN156" s="444">
        <f t="shared" si="67"/>
        <v>0</v>
      </c>
      <c r="AO156" s="444"/>
      <c r="AP156" s="444"/>
      <c r="AQ156" s="444" t="str">
        <f t="shared" si="53"/>
        <v/>
      </c>
      <c r="AR156" s="444">
        <f t="shared" si="68"/>
        <v>0</v>
      </c>
      <c r="AS156" s="444">
        <f t="shared" si="69"/>
        <v>0</v>
      </c>
      <c r="AT156" s="444"/>
      <c r="AU156" s="444"/>
      <c r="AV156" s="444" t="str">
        <f t="shared" si="54"/>
        <v/>
      </c>
      <c r="AW156" s="444">
        <f t="shared" si="70"/>
        <v>0</v>
      </c>
      <c r="AX156" s="444">
        <f t="shared" si="71"/>
        <v>0</v>
      </c>
      <c r="AY156" s="448"/>
      <c r="AZ156" s="448"/>
      <c r="BB156" s="448">
        <v>110</v>
      </c>
      <c r="BC156" s="456" t="str">
        <f t="shared" si="55"/>
        <v/>
      </c>
      <c r="BD156" s="444">
        <f t="shared" si="72"/>
        <v>0</v>
      </c>
      <c r="BE156" s="444">
        <f t="shared" si="73"/>
        <v>0</v>
      </c>
      <c r="BF156" s="444"/>
      <c r="BG156" s="444"/>
      <c r="BH156" s="444" t="str">
        <f t="shared" si="56"/>
        <v/>
      </c>
      <c r="BI156" s="444">
        <f t="shared" si="74"/>
        <v>0</v>
      </c>
      <c r="BJ156" s="444">
        <f t="shared" si="75"/>
        <v>0</v>
      </c>
      <c r="BK156" s="444"/>
      <c r="BL156" s="444"/>
      <c r="BM156" s="444" t="str">
        <f t="shared" si="57"/>
        <v/>
      </c>
      <c r="BN156" s="444">
        <f t="shared" si="76"/>
        <v>0</v>
      </c>
      <c r="BO156" s="444">
        <f t="shared" si="77"/>
        <v>0</v>
      </c>
      <c r="BP156" s="448"/>
      <c r="BQ156" s="448"/>
    </row>
    <row r="157" spans="1:69">
      <c r="A157" s="406"/>
      <c r="C157" s="406">
        <v>111</v>
      </c>
      <c r="D157" s="428" t="str">
        <f t="shared" si="40"/>
        <v/>
      </c>
      <c r="E157" s="399">
        <f t="shared" si="58"/>
        <v>0</v>
      </c>
      <c r="F157" s="399">
        <f t="shared" si="59"/>
        <v>0</v>
      </c>
      <c r="G157" s="399"/>
      <c r="H157" s="399"/>
      <c r="I157" s="399">
        <f t="shared" si="41"/>
        <v>0</v>
      </c>
      <c r="J157" s="399"/>
      <c r="K157" s="399" t="str">
        <f t="shared" si="42"/>
        <v/>
      </c>
      <c r="L157" s="399">
        <f t="shared" si="60"/>
        <v>0</v>
      </c>
      <c r="M157" s="399">
        <f t="shared" si="61"/>
        <v>0</v>
      </c>
      <c r="N157" s="399"/>
      <c r="O157" s="399"/>
      <c r="P157" s="399">
        <f t="shared" si="43"/>
        <v>0</v>
      </c>
      <c r="Q157" s="399" t="str">
        <f t="shared" si="44"/>
        <v/>
      </c>
      <c r="R157" s="399">
        <f t="shared" si="62"/>
        <v>0</v>
      </c>
      <c r="S157" s="399">
        <f t="shared" si="63"/>
        <v>0</v>
      </c>
      <c r="T157" s="406"/>
      <c r="U157" s="406"/>
      <c r="V157" s="399">
        <f t="shared" si="45"/>
        <v>0</v>
      </c>
      <c r="W157" s="399" t="str">
        <f t="shared" si="46"/>
        <v/>
      </c>
      <c r="X157" s="399">
        <f t="shared" si="64"/>
        <v>0</v>
      </c>
      <c r="Y157" s="399">
        <f t="shared" si="65"/>
        <v>0</v>
      </c>
      <c r="Z157" s="406"/>
      <c r="AA157" s="406"/>
      <c r="AB157" s="399">
        <f t="shared" si="47"/>
        <v>0</v>
      </c>
      <c r="AC157" s="399"/>
      <c r="AD157" s="399" t="str">
        <f t="shared" si="48"/>
        <v/>
      </c>
      <c r="AE157" s="399">
        <f t="shared" si="49"/>
        <v>0</v>
      </c>
      <c r="AF157" s="399">
        <f t="shared" si="50"/>
        <v>0</v>
      </c>
      <c r="AG157" s="448"/>
      <c r="AH157" s="448"/>
      <c r="AI157" s="444">
        <f t="shared" si="51"/>
        <v>0</v>
      </c>
      <c r="AJ157" s="448"/>
      <c r="AK157" s="448">
        <v>111</v>
      </c>
      <c r="AL157" s="456" t="str">
        <f t="shared" si="52"/>
        <v/>
      </c>
      <c r="AM157" s="444">
        <f t="shared" si="66"/>
        <v>0</v>
      </c>
      <c r="AN157" s="444">
        <f t="shared" si="67"/>
        <v>0</v>
      </c>
      <c r="AO157" s="444"/>
      <c r="AP157" s="444"/>
      <c r="AQ157" s="444" t="str">
        <f t="shared" si="53"/>
        <v/>
      </c>
      <c r="AR157" s="444">
        <f t="shared" si="68"/>
        <v>0</v>
      </c>
      <c r="AS157" s="444">
        <f t="shared" si="69"/>
        <v>0</v>
      </c>
      <c r="AT157" s="444"/>
      <c r="AU157" s="444"/>
      <c r="AV157" s="444" t="str">
        <f t="shared" si="54"/>
        <v/>
      </c>
      <c r="AW157" s="444">
        <f t="shared" si="70"/>
        <v>0</v>
      </c>
      <c r="AX157" s="444">
        <f t="shared" si="71"/>
        <v>0</v>
      </c>
      <c r="AY157" s="448"/>
      <c r="AZ157" s="448"/>
      <c r="BB157" s="448">
        <v>111</v>
      </c>
      <c r="BC157" s="456" t="str">
        <f t="shared" si="55"/>
        <v/>
      </c>
      <c r="BD157" s="444">
        <f t="shared" si="72"/>
        <v>0</v>
      </c>
      <c r="BE157" s="444">
        <f t="shared" si="73"/>
        <v>0</v>
      </c>
      <c r="BF157" s="444"/>
      <c r="BG157" s="444"/>
      <c r="BH157" s="444" t="str">
        <f t="shared" si="56"/>
        <v/>
      </c>
      <c r="BI157" s="444">
        <f t="shared" si="74"/>
        <v>0</v>
      </c>
      <c r="BJ157" s="444">
        <f t="shared" si="75"/>
        <v>0</v>
      </c>
      <c r="BK157" s="444"/>
      <c r="BL157" s="444"/>
      <c r="BM157" s="444" t="str">
        <f t="shared" si="57"/>
        <v/>
      </c>
      <c r="BN157" s="444">
        <f t="shared" si="76"/>
        <v>0</v>
      </c>
      <c r="BO157" s="444">
        <f t="shared" si="77"/>
        <v>0</v>
      </c>
      <c r="BP157" s="448"/>
      <c r="BQ157" s="448"/>
    </row>
    <row r="158" spans="1:69">
      <c r="A158" s="406"/>
      <c r="C158" s="406">
        <v>112</v>
      </c>
      <c r="D158" s="428" t="str">
        <f t="shared" si="40"/>
        <v/>
      </c>
      <c r="E158" s="399">
        <f t="shared" si="58"/>
        <v>0</v>
      </c>
      <c r="F158" s="399">
        <f t="shared" si="59"/>
        <v>0</v>
      </c>
      <c r="G158" s="399"/>
      <c r="H158" s="399"/>
      <c r="I158" s="399">
        <f t="shared" si="41"/>
        <v>0</v>
      </c>
      <c r="J158" s="399"/>
      <c r="K158" s="399" t="str">
        <f t="shared" si="42"/>
        <v/>
      </c>
      <c r="L158" s="399">
        <f t="shared" si="60"/>
        <v>0</v>
      </c>
      <c r="M158" s="399">
        <f t="shared" si="61"/>
        <v>0</v>
      </c>
      <c r="N158" s="399"/>
      <c r="O158" s="399"/>
      <c r="P158" s="399">
        <f t="shared" si="43"/>
        <v>0</v>
      </c>
      <c r="Q158" s="399" t="str">
        <f t="shared" si="44"/>
        <v/>
      </c>
      <c r="R158" s="399">
        <f t="shared" si="62"/>
        <v>0</v>
      </c>
      <c r="S158" s="399">
        <f t="shared" si="63"/>
        <v>0</v>
      </c>
      <c r="T158" s="406"/>
      <c r="U158" s="406"/>
      <c r="V158" s="399">
        <f t="shared" si="45"/>
        <v>0</v>
      </c>
      <c r="W158" s="399" t="str">
        <f t="shared" si="46"/>
        <v/>
      </c>
      <c r="X158" s="399">
        <f t="shared" si="64"/>
        <v>0</v>
      </c>
      <c r="Y158" s="399">
        <f t="shared" si="65"/>
        <v>0</v>
      </c>
      <c r="Z158" s="406"/>
      <c r="AA158" s="406"/>
      <c r="AB158" s="399">
        <f t="shared" si="47"/>
        <v>0</v>
      </c>
      <c r="AC158" s="399"/>
      <c r="AD158" s="399" t="str">
        <f t="shared" si="48"/>
        <v/>
      </c>
      <c r="AE158" s="399">
        <f t="shared" si="49"/>
        <v>0</v>
      </c>
      <c r="AF158" s="399">
        <f t="shared" si="50"/>
        <v>0</v>
      </c>
      <c r="AG158" s="448"/>
      <c r="AH158" s="448"/>
      <c r="AI158" s="444">
        <f t="shared" si="51"/>
        <v>0</v>
      </c>
      <c r="AJ158" s="448"/>
      <c r="AK158" s="448">
        <v>112</v>
      </c>
      <c r="AL158" s="456" t="str">
        <f t="shared" si="52"/>
        <v/>
      </c>
      <c r="AM158" s="444">
        <f t="shared" si="66"/>
        <v>0</v>
      </c>
      <c r="AN158" s="444">
        <f t="shared" si="67"/>
        <v>0</v>
      </c>
      <c r="AO158" s="444"/>
      <c r="AP158" s="444"/>
      <c r="AQ158" s="444" t="str">
        <f t="shared" si="53"/>
        <v/>
      </c>
      <c r="AR158" s="444">
        <f t="shared" si="68"/>
        <v>0</v>
      </c>
      <c r="AS158" s="444">
        <f t="shared" si="69"/>
        <v>0</v>
      </c>
      <c r="AT158" s="444"/>
      <c r="AU158" s="444"/>
      <c r="AV158" s="444" t="str">
        <f t="shared" si="54"/>
        <v/>
      </c>
      <c r="AW158" s="444">
        <f t="shared" si="70"/>
        <v>0</v>
      </c>
      <c r="AX158" s="444">
        <f t="shared" si="71"/>
        <v>0</v>
      </c>
      <c r="AY158" s="448"/>
      <c r="AZ158" s="448"/>
      <c r="BB158" s="448">
        <v>112</v>
      </c>
      <c r="BC158" s="456" t="str">
        <f t="shared" si="55"/>
        <v/>
      </c>
      <c r="BD158" s="444">
        <f t="shared" si="72"/>
        <v>0</v>
      </c>
      <c r="BE158" s="444">
        <f t="shared" si="73"/>
        <v>0</v>
      </c>
      <c r="BF158" s="444"/>
      <c r="BG158" s="444"/>
      <c r="BH158" s="444" t="str">
        <f t="shared" si="56"/>
        <v/>
      </c>
      <c r="BI158" s="444">
        <f t="shared" si="74"/>
        <v>0</v>
      </c>
      <c r="BJ158" s="444">
        <f t="shared" si="75"/>
        <v>0</v>
      </c>
      <c r="BK158" s="444"/>
      <c r="BL158" s="444"/>
      <c r="BM158" s="444" t="str">
        <f t="shared" si="57"/>
        <v/>
      </c>
      <c r="BN158" s="444">
        <f t="shared" si="76"/>
        <v>0</v>
      </c>
      <c r="BO158" s="444">
        <f t="shared" si="77"/>
        <v>0</v>
      </c>
      <c r="BP158" s="448"/>
      <c r="BQ158" s="448"/>
    </row>
    <row r="159" spans="1:69">
      <c r="A159" s="406"/>
      <c r="C159" s="406">
        <v>113</v>
      </c>
      <c r="D159" s="428" t="str">
        <f t="shared" si="40"/>
        <v/>
      </c>
      <c r="E159" s="399">
        <f t="shared" si="58"/>
        <v>0</v>
      </c>
      <c r="F159" s="399">
        <f t="shared" si="59"/>
        <v>0</v>
      </c>
      <c r="G159" s="399"/>
      <c r="H159" s="399"/>
      <c r="I159" s="399">
        <f t="shared" si="41"/>
        <v>0</v>
      </c>
      <c r="J159" s="399"/>
      <c r="K159" s="399" t="str">
        <f t="shared" si="42"/>
        <v/>
      </c>
      <c r="L159" s="399">
        <f t="shared" si="60"/>
        <v>0</v>
      </c>
      <c r="M159" s="399">
        <f t="shared" si="61"/>
        <v>0</v>
      </c>
      <c r="N159" s="399"/>
      <c r="O159" s="399"/>
      <c r="P159" s="399">
        <f t="shared" si="43"/>
        <v>0</v>
      </c>
      <c r="Q159" s="399" t="str">
        <f t="shared" si="44"/>
        <v/>
      </c>
      <c r="R159" s="399">
        <f t="shared" si="62"/>
        <v>0</v>
      </c>
      <c r="S159" s="399">
        <f t="shared" si="63"/>
        <v>0</v>
      </c>
      <c r="T159" s="406"/>
      <c r="U159" s="406"/>
      <c r="V159" s="399">
        <f t="shared" si="45"/>
        <v>0</v>
      </c>
      <c r="W159" s="399" t="str">
        <f t="shared" si="46"/>
        <v/>
      </c>
      <c r="X159" s="399">
        <f t="shared" si="64"/>
        <v>0</v>
      </c>
      <c r="Y159" s="399">
        <f t="shared" si="65"/>
        <v>0</v>
      </c>
      <c r="Z159" s="406"/>
      <c r="AA159" s="406"/>
      <c r="AB159" s="399">
        <f t="shared" si="47"/>
        <v>0</v>
      </c>
      <c r="AC159" s="399"/>
      <c r="AD159" s="399" t="str">
        <f t="shared" si="48"/>
        <v/>
      </c>
      <c r="AE159" s="399">
        <f t="shared" si="49"/>
        <v>0</v>
      </c>
      <c r="AF159" s="399">
        <f t="shared" si="50"/>
        <v>0</v>
      </c>
      <c r="AG159" s="448"/>
      <c r="AH159" s="448"/>
      <c r="AI159" s="444">
        <f t="shared" si="51"/>
        <v>0</v>
      </c>
      <c r="AJ159" s="448"/>
      <c r="AK159" s="448">
        <v>113</v>
      </c>
      <c r="AL159" s="456" t="str">
        <f t="shared" si="52"/>
        <v/>
      </c>
      <c r="AM159" s="444">
        <f t="shared" si="66"/>
        <v>0</v>
      </c>
      <c r="AN159" s="444">
        <f t="shared" si="67"/>
        <v>0</v>
      </c>
      <c r="AO159" s="444"/>
      <c r="AP159" s="444"/>
      <c r="AQ159" s="444" t="str">
        <f t="shared" si="53"/>
        <v/>
      </c>
      <c r="AR159" s="444">
        <f t="shared" si="68"/>
        <v>0</v>
      </c>
      <c r="AS159" s="444">
        <f t="shared" si="69"/>
        <v>0</v>
      </c>
      <c r="AT159" s="444"/>
      <c r="AU159" s="444"/>
      <c r="AV159" s="444" t="str">
        <f t="shared" si="54"/>
        <v/>
      </c>
      <c r="AW159" s="444">
        <f t="shared" si="70"/>
        <v>0</v>
      </c>
      <c r="AX159" s="444">
        <f t="shared" si="71"/>
        <v>0</v>
      </c>
      <c r="AY159" s="448"/>
      <c r="AZ159" s="448"/>
      <c r="BB159" s="448">
        <v>113</v>
      </c>
      <c r="BC159" s="456" t="str">
        <f t="shared" si="55"/>
        <v/>
      </c>
      <c r="BD159" s="444">
        <f t="shared" si="72"/>
        <v>0</v>
      </c>
      <c r="BE159" s="444">
        <f t="shared" si="73"/>
        <v>0</v>
      </c>
      <c r="BF159" s="444"/>
      <c r="BG159" s="444"/>
      <c r="BH159" s="444" t="str">
        <f t="shared" si="56"/>
        <v/>
      </c>
      <c r="BI159" s="444">
        <f t="shared" si="74"/>
        <v>0</v>
      </c>
      <c r="BJ159" s="444">
        <f t="shared" si="75"/>
        <v>0</v>
      </c>
      <c r="BK159" s="444"/>
      <c r="BL159" s="444"/>
      <c r="BM159" s="444" t="str">
        <f t="shared" si="57"/>
        <v/>
      </c>
      <c r="BN159" s="444">
        <f t="shared" si="76"/>
        <v>0</v>
      </c>
      <c r="BO159" s="444">
        <f t="shared" si="77"/>
        <v>0</v>
      </c>
      <c r="BP159" s="448"/>
      <c r="BQ159" s="448"/>
    </row>
    <row r="160" spans="1:69">
      <c r="A160" s="406"/>
      <c r="C160" s="406">
        <v>114</v>
      </c>
      <c r="D160" s="428" t="str">
        <f t="shared" si="40"/>
        <v/>
      </c>
      <c r="E160" s="399">
        <f t="shared" si="58"/>
        <v>0</v>
      </c>
      <c r="F160" s="399">
        <f t="shared" si="59"/>
        <v>0</v>
      </c>
      <c r="G160" s="399"/>
      <c r="H160" s="399"/>
      <c r="I160" s="399">
        <f t="shared" si="41"/>
        <v>0</v>
      </c>
      <c r="J160" s="399"/>
      <c r="K160" s="399" t="str">
        <f t="shared" si="42"/>
        <v/>
      </c>
      <c r="L160" s="399">
        <f t="shared" si="60"/>
        <v>0</v>
      </c>
      <c r="M160" s="399">
        <f t="shared" si="61"/>
        <v>0</v>
      </c>
      <c r="N160" s="399"/>
      <c r="O160" s="399"/>
      <c r="P160" s="399">
        <f t="shared" si="43"/>
        <v>0</v>
      </c>
      <c r="Q160" s="399" t="str">
        <f t="shared" si="44"/>
        <v/>
      </c>
      <c r="R160" s="399">
        <f t="shared" si="62"/>
        <v>0</v>
      </c>
      <c r="S160" s="399">
        <f t="shared" si="63"/>
        <v>0</v>
      </c>
      <c r="T160" s="406"/>
      <c r="U160" s="406"/>
      <c r="V160" s="399">
        <f t="shared" si="45"/>
        <v>0</v>
      </c>
      <c r="W160" s="399" t="str">
        <f t="shared" si="46"/>
        <v/>
      </c>
      <c r="X160" s="399">
        <f t="shared" si="64"/>
        <v>0</v>
      </c>
      <c r="Y160" s="399">
        <f t="shared" si="65"/>
        <v>0</v>
      </c>
      <c r="Z160" s="406"/>
      <c r="AA160" s="406"/>
      <c r="AB160" s="399">
        <f t="shared" si="47"/>
        <v>0</v>
      </c>
      <c r="AC160" s="399"/>
      <c r="AD160" s="399" t="str">
        <f t="shared" si="48"/>
        <v/>
      </c>
      <c r="AE160" s="399">
        <f t="shared" si="49"/>
        <v>0</v>
      </c>
      <c r="AF160" s="399">
        <f t="shared" si="50"/>
        <v>0</v>
      </c>
      <c r="AG160" s="448"/>
      <c r="AH160" s="448"/>
      <c r="AI160" s="444">
        <f t="shared" si="51"/>
        <v>0</v>
      </c>
      <c r="AJ160" s="448"/>
      <c r="AK160" s="448">
        <v>114</v>
      </c>
      <c r="AL160" s="456" t="str">
        <f t="shared" si="52"/>
        <v/>
      </c>
      <c r="AM160" s="444">
        <f t="shared" si="66"/>
        <v>0</v>
      </c>
      <c r="AN160" s="444">
        <f t="shared" si="67"/>
        <v>0</v>
      </c>
      <c r="AO160" s="444"/>
      <c r="AP160" s="444"/>
      <c r="AQ160" s="444" t="str">
        <f t="shared" si="53"/>
        <v/>
      </c>
      <c r="AR160" s="444">
        <f t="shared" si="68"/>
        <v>0</v>
      </c>
      <c r="AS160" s="444">
        <f t="shared" si="69"/>
        <v>0</v>
      </c>
      <c r="AT160" s="444"/>
      <c r="AU160" s="444"/>
      <c r="AV160" s="444" t="str">
        <f t="shared" si="54"/>
        <v/>
      </c>
      <c r="AW160" s="444">
        <f t="shared" si="70"/>
        <v>0</v>
      </c>
      <c r="AX160" s="444">
        <f t="shared" si="71"/>
        <v>0</v>
      </c>
      <c r="AY160" s="448"/>
      <c r="AZ160" s="448"/>
      <c r="BB160" s="448">
        <v>114</v>
      </c>
      <c r="BC160" s="456" t="str">
        <f t="shared" si="55"/>
        <v/>
      </c>
      <c r="BD160" s="444">
        <f t="shared" si="72"/>
        <v>0</v>
      </c>
      <c r="BE160" s="444">
        <f t="shared" si="73"/>
        <v>0</v>
      </c>
      <c r="BF160" s="444"/>
      <c r="BG160" s="444"/>
      <c r="BH160" s="444" t="str">
        <f t="shared" si="56"/>
        <v/>
      </c>
      <c r="BI160" s="444">
        <f t="shared" si="74"/>
        <v>0</v>
      </c>
      <c r="BJ160" s="444">
        <f t="shared" si="75"/>
        <v>0</v>
      </c>
      <c r="BK160" s="444"/>
      <c r="BL160" s="444"/>
      <c r="BM160" s="444" t="str">
        <f t="shared" si="57"/>
        <v/>
      </c>
      <c r="BN160" s="444">
        <f t="shared" si="76"/>
        <v>0</v>
      </c>
      <c r="BO160" s="444">
        <f t="shared" si="77"/>
        <v>0</v>
      </c>
      <c r="BP160" s="448"/>
      <c r="BQ160" s="448"/>
    </row>
    <row r="161" spans="1:69">
      <c r="A161" s="406"/>
      <c r="C161" s="406">
        <v>115</v>
      </c>
      <c r="D161" s="428" t="str">
        <f t="shared" si="40"/>
        <v/>
      </c>
      <c r="E161" s="399">
        <f t="shared" si="58"/>
        <v>0</v>
      </c>
      <c r="F161" s="399">
        <f t="shared" si="59"/>
        <v>0</v>
      </c>
      <c r="G161" s="399"/>
      <c r="H161" s="399"/>
      <c r="I161" s="399">
        <f t="shared" si="41"/>
        <v>0</v>
      </c>
      <c r="J161" s="399"/>
      <c r="K161" s="399" t="str">
        <f t="shared" si="42"/>
        <v/>
      </c>
      <c r="L161" s="399">
        <f t="shared" si="60"/>
        <v>0</v>
      </c>
      <c r="M161" s="399">
        <f t="shared" si="61"/>
        <v>0</v>
      </c>
      <c r="N161" s="399"/>
      <c r="O161" s="399"/>
      <c r="P161" s="399">
        <f t="shared" si="43"/>
        <v>0</v>
      </c>
      <c r="Q161" s="399" t="str">
        <f t="shared" si="44"/>
        <v/>
      </c>
      <c r="R161" s="399">
        <f t="shared" si="62"/>
        <v>0</v>
      </c>
      <c r="S161" s="399">
        <f t="shared" si="63"/>
        <v>0</v>
      </c>
      <c r="T161" s="406"/>
      <c r="U161" s="406"/>
      <c r="V161" s="399">
        <f t="shared" si="45"/>
        <v>0</v>
      </c>
      <c r="W161" s="399" t="str">
        <f t="shared" si="46"/>
        <v/>
      </c>
      <c r="X161" s="399">
        <f t="shared" si="64"/>
        <v>0</v>
      </c>
      <c r="Y161" s="399">
        <f t="shared" si="65"/>
        <v>0</v>
      </c>
      <c r="Z161" s="406"/>
      <c r="AA161" s="406"/>
      <c r="AB161" s="399">
        <f t="shared" si="47"/>
        <v>0</v>
      </c>
      <c r="AC161" s="399"/>
      <c r="AD161" s="399" t="str">
        <f t="shared" si="48"/>
        <v/>
      </c>
      <c r="AE161" s="399">
        <f t="shared" si="49"/>
        <v>0</v>
      </c>
      <c r="AF161" s="399">
        <f t="shared" si="50"/>
        <v>0</v>
      </c>
      <c r="AG161" s="448"/>
      <c r="AH161" s="448"/>
      <c r="AI161" s="444">
        <f t="shared" si="51"/>
        <v>0</v>
      </c>
      <c r="AJ161" s="448"/>
      <c r="AK161" s="448">
        <v>115</v>
      </c>
      <c r="AL161" s="456" t="str">
        <f t="shared" si="52"/>
        <v/>
      </c>
      <c r="AM161" s="444">
        <f t="shared" si="66"/>
        <v>0</v>
      </c>
      <c r="AN161" s="444">
        <f t="shared" si="67"/>
        <v>0</v>
      </c>
      <c r="AO161" s="444"/>
      <c r="AP161" s="444"/>
      <c r="AQ161" s="444" t="str">
        <f t="shared" si="53"/>
        <v/>
      </c>
      <c r="AR161" s="444">
        <f t="shared" si="68"/>
        <v>0</v>
      </c>
      <c r="AS161" s="444">
        <f t="shared" si="69"/>
        <v>0</v>
      </c>
      <c r="AT161" s="444"/>
      <c r="AU161" s="444"/>
      <c r="AV161" s="444" t="str">
        <f t="shared" si="54"/>
        <v/>
      </c>
      <c r="AW161" s="444">
        <f t="shared" si="70"/>
        <v>0</v>
      </c>
      <c r="AX161" s="444">
        <f t="shared" si="71"/>
        <v>0</v>
      </c>
      <c r="AY161" s="448"/>
      <c r="AZ161" s="448"/>
      <c r="BB161" s="448">
        <v>115</v>
      </c>
      <c r="BC161" s="456" t="str">
        <f t="shared" si="55"/>
        <v/>
      </c>
      <c r="BD161" s="444">
        <f t="shared" si="72"/>
        <v>0</v>
      </c>
      <c r="BE161" s="444">
        <f t="shared" si="73"/>
        <v>0</v>
      </c>
      <c r="BF161" s="444"/>
      <c r="BG161" s="444"/>
      <c r="BH161" s="444" t="str">
        <f t="shared" si="56"/>
        <v/>
      </c>
      <c r="BI161" s="444">
        <f t="shared" si="74"/>
        <v>0</v>
      </c>
      <c r="BJ161" s="444">
        <f t="shared" si="75"/>
        <v>0</v>
      </c>
      <c r="BK161" s="444"/>
      <c r="BL161" s="444"/>
      <c r="BM161" s="444" t="str">
        <f t="shared" si="57"/>
        <v/>
      </c>
      <c r="BN161" s="444">
        <f t="shared" si="76"/>
        <v>0</v>
      </c>
      <c r="BO161" s="444">
        <f t="shared" si="77"/>
        <v>0</v>
      </c>
      <c r="BP161" s="448"/>
      <c r="BQ161" s="448"/>
    </row>
    <row r="162" spans="1:69">
      <c r="A162" s="406"/>
      <c r="C162" s="406">
        <v>116</v>
      </c>
      <c r="D162" s="428" t="str">
        <f t="shared" si="40"/>
        <v/>
      </c>
      <c r="E162" s="399">
        <f t="shared" si="58"/>
        <v>0</v>
      </c>
      <c r="F162" s="399">
        <f t="shared" si="59"/>
        <v>0</v>
      </c>
      <c r="G162" s="399"/>
      <c r="H162" s="399"/>
      <c r="I162" s="399">
        <f t="shared" si="41"/>
        <v>0</v>
      </c>
      <c r="J162" s="399"/>
      <c r="K162" s="399" t="str">
        <f t="shared" si="42"/>
        <v/>
      </c>
      <c r="L162" s="399">
        <f t="shared" si="60"/>
        <v>0</v>
      </c>
      <c r="M162" s="399">
        <f t="shared" si="61"/>
        <v>0</v>
      </c>
      <c r="N162" s="399"/>
      <c r="O162" s="399"/>
      <c r="P162" s="399">
        <f t="shared" si="43"/>
        <v>0</v>
      </c>
      <c r="Q162" s="399" t="str">
        <f t="shared" si="44"/>
        <v/>
      </c>
      <c r="R162" s="399">
        <f t="shared" si="62"/>
        <v>0</v>
      </c>
      <c r="S162" s="399">
        <f t="shared" si="63"/>
        <v>0</v>
      </c>
      <c r="T162" s="406"/>
      <c r="U162" s="406"/>
      <c r="V162" s="399">
        <f t="shared" si="45"/>
        <v>0</v>
      </c>
      <c r="W162" s="399" t="str">
        <f t="shared" si="46"/>
        <v/>
      </c>
      <c r="X162" s="399">
        <f t="shared" si="64"/>
        <v>0</v>
      </c>
      <c r="Y162" s="399">
        <f t="shared" si="65"/>
        <v>0</v>
      </c>
      <c r="Z162" s="406"/>
      <c r="AA162" s="406"/>
      <c r="AB162" s="399">
        <f t="shared" si="47"/>
        <v>0</v>
      </c>
      <c r="AC162" s="399"/>
      <c r="AD162" s="399" t="str">
        <f t="shared" si="48"/>
        <v/>
      </c>
      <c r="AE162" s="399">
        <f t="shared" si="49"/>
        <v>0</v>
      </c>
      <c r="AF162" s="399">
        <f t="shared" si="50"/>
        <v>0</v>
      </c>
      <c r="AG162" s="448"/>
      <c r="AH162" s="448"/>
      <c r="AI162" s="444">
        <f t="shared" si="51"/>
        <v>0</v>
      </c>
      <c r="AJ162" s="448"/>
      <c r="AK162" s="448">
        <v>116</v>
      </c>
      <c r="AL162" s="456" t="str">
        <f t="shared" si="52"/>
        <v/>
      </c>
      <c r="AM162" s="444">
        <f t="shared" si="66"/>
        <v>0</v>
      </c>
      <c r="AN162" s="444">
        <f t="shared" si="67"/>
        <v>0</v>
      </c>
      <c r="AO162" s="444"/>
      <c r="AP162" s="444"/>
      <c r="AQ162" s="444" t="str">
        <f t="shared" si="53"/>
        <v/>
      </c>
      <c r="AR162" s="444">
        <f t="shared" si="68"/>
        <v>0</v>
      </c>
      <c r="AS162" s="444">
        <f t="shared" si="69"/>
        <v>0</v>
      </c>
      <c r="AT162" s="444"/>
      <c r="AU162" s="444"/>
      <c r="AV162" s="444" t="str">
        <f t="shared" si="54"/>
        <v/>
      </c>
      <c r="AW162" s="444">
        <f t="shared" si="70"/>
        <v>0</v>
      </c>
      <c r="AX162" s="444">
        <f t="shared" si="71"/>
        <v>0</v>
      </c>
      <c r="AY162" s="448"/>
      <c r="AZ162" s="448"/>
      <c r="BB162" s="448">
        <v>116</v>
      </c>
      <c r="BC162" s="456" t="str">
        <f t="shared" si="55"/>
        <v/>
      </c>
      <c r="BD162" s="444">
        <f t="shared" si="72"/>
        <v>0</v>
      </c>
      <c r="BE162" s="444">
        <f t="shared" si="73"/>
        <v>0</v>
      </c>
      <c r="BF162" s="444"/>
      <c r="BG162" s="444"/>
      <c r="BH162" s="444" t="str">
        <f t="shared" si="56"/>
        <v/>
      </c>
      <c r="BI162" s="444">
        <f t="shared" si="74"/>
        <v>0</v>
      </c>
      <c r="BJ162" s="444">
        <f t="shared" si="75"/>
        <v>0</v>
      </c>
      <c r="BK162" s="444"/>
      <c r="BL162" s="444"/>
      <c r="BM162" s="444" t="str">
        <f t="shared" si="57"/>
        <v/>
      </c>
      <c r="BN162" s="444">
        <f t="shared" si="76"/>
        <v>0</v>
      </c>
      <c r="BO162" s="444">
        <f t="shared" si="77"/>
        <v>0</v>
      </c>
      <c r="BP162" s="448"/>
      <c r="BQ162" s="448"/>
    </row>
    <row r="163" spans="1:69">
      <c r="A163" s="406"/>
      <c r="C163" s="406">
        <v>117</v>
      </c>
      <c r="D163" s="428" t="str">
        <f t="shared" si="40"/>
        <v/>
      </c>
      <c r="E163" s="399">
        <f t="shared" si="58"/>
        <v>0</v>
      </c>
      <c r="F163" s="399">
        <f t="shared" si="59"/>
        <v>0</v>
      </c>
      <c r="G163" s="399"/>
      <c r="H163" s="399"/>
      <c r="I163" s="399">
        <f t="shared" si="41"/>
        <v>0</v>
      </c>
      <c r="J163" s="399"/>
      <c r="K163" s="399" t="str">
        <f t="shared" si="42"/>
        <v/>
      </c>
      <c r="L163" s="399">
        <f t="shared" si="60"/>
        <v>0</v>
      </c>
      <c r="M163" s="399">
        <f t="shared" si="61"/>
        <v>0</v>
      </c>
      <c r="N163" s="399"/>
      <c r="O163" s="399"/>
      <c r="P163" s="399">
        <f t="shared" si="43"/>
        <v>0</v>
      </c>
      <c r="Q163" s="399" t="str">
        <f t="shared" si="44"/>
        <v/>
      </c>
      <c r="R163" s="399">
        <f t="shared" si="62"/>
        <v>0</v>
      </c>
      <c r="S163" s="399">
        <f t="shared" si="63"/>
        <v>0</v>
      </c>
      <c r="T163" s="406"/>
      <c r="U163" s="406"/>
      <c r="V163" s="399">
        <f t="shared" si="45"/>
        <v>0</v>
      </c>
      <c r="W163" s="399" t="str">
        <f t="shared" si="46"/>
        <v/>
      </c>
      <c r="X163" s="399">
        <f t="shared" si="64"/>
        <v>0</v>
      </c>
      <c r="Y163" s="399">
        <f t="shared" si="65"/>
        <v>0</v>
      </c>
      <c r="Z163" s="406"/>
      <c r="AA163" s="406"/>
      <c r="AB163" s="399">
        <f t="shared" si="47"/>
        <v>0</v>
      </c>
      <c r="AC163" s="399"/>
      <c r="AD163" s="399" t="str">
        <f t="shared" si="48"/>
        <v/>
      </c>
      <c r="AE163" s="399">
        <f t="shared" si="49"/>
        <v>0</v>
      </c>
      <c r="AF163" s="399">
        <f t="shared" si="50"/>
        <v>0</v>
      </c>
      <c r="AG163" s="448"/>
      <c r="AH163" s="448"/>
      <c r="AI163" s="444">
        <f t="shared" si="51"/>
        <v>0</v>
      </c>
      <c r="AJ163" s="448"/>
      <c r="AK163" s="448">
        <v>117</v>
      </c>
      <c r="AL163" s="456" t="str">
        <f t="shared" si="52"/>
        <v/>
      </c>
      <c r="AM163" s="444">
        <f t="shared" si="66"/>
        <v>0</v>
      </c>
      <c r="AN163" s="444">
        <f t="shared" si="67"/>
        <v>0</v>
      </c>
      <c r="AO163" s="444"/>
      <c r="AP163" s="444"/>
      <c r="AQ163" s="444" t="str">
        <f t="shared" si="53"/>
        <v/>
      </c>
      <c r="AR163" s="444">
        <f t="shared" si="68"/>
        <v>0</v>
      </c>
      <c r="AS163" s="444">
        <f t="shared" si="69"/>
        <v>0</v>
      </c>
      <c r="AT163" s="444"/>
      <c r="AU163" s="444"/>
      <c r="AV163" s="444" t="str">
        <f t="shared" si="54"/>
        <v/>
      </c>
      <c r="AW163" s="444">
        <f t="shared" si="70"/>
        <v>0</v>
      </c>
      <c r="AX163" s="444">
        <f t="shared" si="71"/>
        <v>0</v>
      </c>
      <c r="AY163" s="448"/>
      <c r="AZ163" s="448"/>
      <c r="BB163" s="448">
        <v>117</v>
      </c>
      <c r="BC163" s="456" t="str">
        <f t="shared" si="55"/>
        <v/>
      </c>
      <c r="BD163" s="444">
        <f t="shared" si="72"/>
        <v>0</v>
      </c>
      <c r="BE163" s="444">
        <f t="shared" si="73"/>
        <v>0</v>
      </c>
      <c r="BF163" s="444"/>
      <c r="BG163" s="444"/>
      <c r="BH163" s="444" t="str">
        <f t="shared" si="56"/>
        <v/>
      </c>
      <c r="BI163" s="444">
        <f t="shared" si="74"/>
        <v>0</v>
      </c>
      <c r="BJ163" s="444">
        <f t="shared" si="75"/>
        <v>0</v>
      </c>
      <c r="BK163" s="444"/>
      <c r="BL163" s="444"/>
      <c r="BM163" s="444" t="str">
        <f t="shared" si="57"/>
        <v/>
      </c>
      <c r="BN163" s="444">
        <f t="shared" si="76"/>
        <v>0</v>
      </c>
      <c r="BO163" s="444">
        <f t="shared" si="77"/>
        <v>0</v>
      </c>
      <c r="BP163" s="448"/>
      <c r="BQ163" s="448"/>
    </row>
    <row r="164" spans="1:69">
      <c r="A164" s="406"/>
      <c r="C164" s="406">
        <v>118</v>
      </c>
      <c r="D164" s="428" t="str">
        <f t="shared" si="40"/>
        <v/>
      </c>
      <c r="E164" s="399">
        <f t="shared" si="58"/>
        <v>0</v>
      </c>
      <c r="F164" s="399">
        <f t="shared" si="59"/>
        <v>0</v>
      </c>
      <c r="G164" s="399"/>
      <c r="H164" s="399"/>
      <c r="I164" s="399">
        <f t="shared" si="41"/>
        <v>0</v>
      </c>
      <c r="J164" s="399"/>
      <c r="K164" s="399" t="str">
        <f t="shared" si="42"/>
        <v/>
      </c>
      <c r="L164" s="399">
        <f t="shared" si="60"/>
        <v>0</v>
      </c>
      <c r="M164" s="399">
        <f t="shared" si="61"/>
        <v>0</v>
      </c>
      <c r="N164" s="399"/>
      <c r="O164" s="399"/>
      <c r="P164" s="399">
        <f t="shared" si="43"/>
        <v>0</v>
      </c>
      <c r="Q164" s="399" t="str">
        <f t="shared" si="44"/>
        <v/>
      </c>
      <c r="R164" s="399">
        <f t="shared" si="62"/>
        <v>0</v>
      </c>
      <c r="S164" s="399">
        <f t="shared" si="63"/>
        <v>0</v>
      </c>
      <c r="T164" s="406"/>
      <c r="U164" s="406"/>
      <c r="V164" s="399">
        <f t="shared" si="45"/>
        <v>0</v>
      </c>
      <c r="W164" s="399" t="str">
        <f t="shared" si="46"/>
        <v/>
      </c>
      <c r="X164" s="399">
        <f t="shared" si="64"/>
        <v>0</v>
      </c>
      <c r="Y164" s="399">
        <f t="shared" si="65"/>
        <v>0</v>
      </c>
      <c r="Z164" s="406"/>
      <c r="AA164" s="406"/>
      <c r="AB164" s="399">
        <f t="shared" si="47"/>
        <v>0</v>
      </c>
      <c r="AC164" s="399"/>
      <c r="AD164" s="399" t="str">
        <f t="shared" si="48"/>
        <v/>
      </c>
      <c r="AE164" s="399">
        <f t="shared" si="49"/>
        <v>0</v>
      </c>
      <c r="AF164" s="399">
        <f t="shared" si="50"/>
        <v>0</v>
      </c>
      <c r="AG164" s="448"/>
      <c r="AH164" s="448"/>
      <c r="AI164" s="444">
        <f t="shared" si="51"/>
        <v>0</v>
      </c>
      <c r="AJ164" s="448"/>
      <c r="AK164" s="448">
        <v>118</v>
      </c>
      <c r="AL164" s="456" t="str">
        <f t="shared" si="52"/>
        <v/>
      </c>
      <c r="AM164" s="444">
        <f t="shared" si="66"/>
        <v>0</v>
      </c>
      <c r="AN164" s="444">
        <f t="shared" si="67"/>
        <v>0</v>
      </c>
      <c r="AO164" s="444"/>
      <c r="AP164" s="444"/>
      <c r="AQ164" s="444" t="str">
        <f t="shared" si="53"/>
        <v/>
      </c>
      <c r="AR164" s="444">
        <f t="shared" si="68"/>
        <v>0</v>
      </c>
      <c r="AS164" s="444">
        <f t="shared" si="69"/>
        <v>0</v>
      </c>
      <c r="AT164" s="444"/>
      <c r="AU164" s="444"/>
      <c r="AV164" s="444" t="str">
        <f t="shared" si="54"/>
        <v/>
      </c>
      <c r="AW164" s="444">
        <f t="shared" si="70"/>
        <v>0</v>
      </c>
      <c r="AX164" s="444">
        <f t="shared" si="71"/>
        <v>0</v>
      </c>
      <c r="AY164" s="448"/>
      <c r="AZ164" s="448"/>
      <c r="BB164" s="448">
        <v>118</v>
      </c>
      <c r="BC164" s="456" t="str">
        <f t="shared" si="55"/>
        <v/>
      </c>
      <c r="BD164" s="444">
        <f t="shared" si="72"/>
        <v>0</v>
      </c>
      <c r="BE164" s="444">
        <f t="shared" si="73"/>
        <v>0</v>
      </c>
      <c r="BF164" s="444"/>
      <c r="BG164" s="444"/>
      <c r="BH164" s="444" t="str">
        <f t="shared" si="56"/>
        <v/>
      </c>
      <c r="BI164" s="444">
        <f t="shared" si="74"/>
        <v>0</v>
      </c>
      <c r="BJ164" s="444">
        <f t="shared" si="75"/>
        <v>0</v>
      </c>
      <c r="BK164" s="444"/>
      <c r="BL164" s="444"/>
      <c r="BM164" s="444" t="str">
        <f t="shared" si="57"/>
        <v/>
      </c>
      <c r="BN164" s="444">
        <f t="shared" si="76"/>
        <v>0</v>
      </c>
      <c r="BO164" s="444">
        <f t="shared" si="77"/>
        <v>0</v>
      </c>
      <c r="BP164" s="448"/>
      <c r="BQ164" s="448"/>
    </row>
    <row r="165" spans="1:69">
      <c r="A165" s="406"/>
      <c r="C165" s="406">
        <v>119</v>
      </c>
      <c r="D165" s="428" t="str">
        <f t="shared" si="40"/>
        <v/>
      </c>
      <c r="E165" s="399">
        <f t="shared" si="58"/>
        <v>0</v>
      </c>
      <c r="F165" s="399">
        <f t="shared" si="59"/>
        <v>0</v>
      </c>
      <c r="G165" s="399"/>
      <c r="H165" s="399"/>
      <c r="I165" s="399">
        <f t="shared" si="41"/>
        <v>0</v>
      </c>
      <c r="J165" s="399"/>
      <c r="K165" s="399" t="str">
        <f t="shared" si="42"/>
        <v/>
      </c>
      <c r="L165" s="399">
        <f t="shared" si="60"/>
        <v>0</v>
      </c>
      <c r="M165" s="399">
        <f t="shared" si="61"/>
        <v>0</v>
      </c>
      <c r="N165" s="399"/>
      <c r="O165" s="399"/>
      <c r="P165" s="399">
        <f t="shared" si="43"/>
        <v>0</v>
      </c>
      <c r="Q165" s="399" t="str">
        <f t="shared" si="44"/>
        <v/>
      </c>
      <c r="R165" s="399">
        <f t="shared" si="62"/>
        <v>0</v>
      </c>
      <c r="S165" s="399">
        <f t="shared" si="63"/>
        <v>0</v>
      </c>
      <c r="T165" s="406"/>
      <c r="U165" s="406"/>
      <c r="V165" s="399">
        <f t="shared" si="45"/>
        <v>0</v>
      </c>
      <c r="W165" s="399" t="str">
        <f t="shared" si="46"/>
        <v/>
      </c>
      <c r="X165" s="399">
        <f t="shared" si="64"/>
        <v>0</v>
      </c>
      <c r="Y165" s="399">
        <f t="shared" si="65"/>
        <v>0</v>
      </c>
      <c r="Z165" s="406"/>
      <c r="AA165" s="406"/>
      <c r="AB165" s="399">
        <f t="shared" si="47"/>
        <v>0</v>
      </c>
      <c r="AC165" s="399"/>
      <c r="AD165" s="399" t="str">
        <f t="shared" si="48"/>
        <v/>
      </c>
      <c r="AE165" s="399">
        <f t="shared" si="49"/>
        <v>0</v>
      </c>
      <c r="AF165" s="399">
        <f t="shared" si="50"/>
        <v>0</v>
      </c>
      <c r="AG165" s="448"/>
      <c r="AH165" s="448"/>
      <c r="AI165" s="444">
        <f t="shared" si="51"/>
        <v>0</v>
      </c>
      <c r="AJ165" s="448"/>
      <c r="AK165" s="448">
        <v>119</v>
      </c>
      <c r="AL165" s="456" t="str">
        <f t="shared" si="52"/>
        <v/>
      </c>
      <c r="AM165" s="444">
        <f t="shared" si="66"/>
        <v>0</v>
      </c>
      <c r="AN165" s="444">
        <f t="shared" si="67"/>
        <v>0</v>
      </c>
      <c r="AO165" s="444"/>
      <c r="AP165" s="444"/>
      <c r="AQ165" s="444" t="str">
        <f t="shared" si="53"/>
        <v/>
      </c>
      <c r="AR165" s="444">
        <f t="shared" si="68"/>
        <v>0</v>
      </c>
      <c r="AS165" s="444">
        <f t="shared" si="69"/>
        <v>0</v>
      </c>
      <c r="AT165" s="444"/>
      <c r="AU165" s="444"/>
      <c r="AV165" s="444" t="str">
        <f t="shared" si="54"/>
        <v/>
      </c>
      <c r="AW165" s="444">
        <f t="shared" si="70"/>
        <v>0</v>
      </c>
      <c r="AX165" s="444">
        <f t="shared" si="71"/>
        <v>0</v>
      </c>
      <c r="AY165" s="448"/>
      <c r="AZ165" s="448"/>
      <c r="BB165" s="448">
        <v>119</v>
      </c>
      <c r="BC165" s="456" t="str">
        <f t="shared" si="55"/>
        <v/>
      </c>
      <c r="BD165" s="444">
        <f t="shared" si="72"/>
        <v>0</v>
      </c>
      <c r="BE165" s="444">
        <f t="shared" si="73"/>
        <v>0</v>
      </c>
      <c r="BF165" s="444"/>
      <c r="BG165" s="444"/>
      <c r="BH165" s="444" t="str">
        <f t="shared" si="56"/>
        <v/>
      </c>
      <c r="BI165" s="444">
        <f t="shared" si="74"/>
        <v>0</v>
      </c>
      <c r="BJ165" s="444">
        <f t="shared" si="75"/>
        <v>0</v>
      </c>
      <c r="BK165" s="444"/>
      <c r="BL165" s="444"/>
      <c r="BM165" s="444" t="str">
        <f t="shared" si="57"/>
        <v/>
      </c>
      <c r="BN165" s="444">
        <f t="shared" si="76"/>
        <v>0</v>
      </c>
      <c r="BO165" s="444">
        <f t="shared" si="77"/>
        <v>0</v>
      </c>
      <c r="BP165" s="448"/>
      <c r="BQ165" s="448"/>
    </row>
    <row r="166" spans="1:69">
      <c r="A166" s="406"/>
      <c r="C166" s="406">
        <v>120</v>
      </c>
      <c r="D166" s="428" t="str">
        <f t="shared" si="40"/>
        <v/>
      </c>
      <c r="E166" s="399">
        <f t="shared" si="58"/>
        <v>0</v>
      </c>
      <c r="F166" s="399">
        <f t="shared" si="59"/>
        <v>0</v>
      </c>
      <c r="G166" s="399">
        <f>SUM(E155:E166)</f>
        <v>0</v>
      </c>
      <c r="H166" s="399">
        <f>SUM(F155:F166)</f>
        <v>0</v>
      </c>
      <c r="I166" s="399">
        <f t="shared" si="41"/>
        <v>0</v>
      </c>
      <c r="J166" s="399"/>
      <c r="K166" s="399" t="str">
        <f t="shared" si="42"/>
        <v/>
      </c>
      <c r="L166" s="399">
        <f t="shared" si="60"/>
        <v>0</v>
      </c>
      <c r="M166" s="399">
        <f t="shared" si="61"/>
        <v>0</v>
      </c>
      <c r="N166" s="399">
        <f>SUM(L155:L166)</f>
        <v>0</v>
      </c>
      <c r="O166" s="399">
        <f>SUM(M155:M166)</f>
        <v>0</v>
      </c>
      <c r="P166" s="399">
        <f t="shared" si="43"/>
        <v>0</v>
      </c>
      <c r="Q166" s="399" t="str">
        <f t="shared" si="44"/>
        <v/>
      </c>
      <c r="R166" s="399">
        <f t="shared" si="62"/>
        <v>0</v>
      </c>
      <c r="S166" s="399">
        <f t="shared" si="63"/>
        <v>0</v>
      </c>
      <c r="T166" s="428">
        <f>SUM(R155:R166)</f>
        <v>0</v>
      </c>
      <c r="U166" s="428">
        <f>SUM(S155:S166)</f>
        <v>0</v>
      </c>
      <c r="V166" s="399">
        <f t="shared" si="45"/>
        <v>0</v>
      </c>
      <c r="W166" s="399" t="str">
        <f t="shared" si="46"/>
        <v/>
      </c>
      <c r="X166" s="399">
        <f t="shared" si="64"/>
        <v>0</v>
      </c>
      <c r="Y166" s="399">
        <f t="shared" si="65"/>
        <v>0</v>
      </c>
      <c r="Z166" s="428">
        <f>SUM(X155:X166)</f>
        <v>0</v>
      </c>
      <c r="AA166" s="428">
        <f>SUM(Y155:Y166)</f>
        <v>0</v>
      </c>
      <c r="AB166" s="399">
        <f t="shared" si="47"/>
        <v>0</v>
      </c>
      <c r="AC166" s="399"/>
      <c r="AD166" s="399" t="str">
        <f t="shared" si="48"/>
        <v/>
      </c>
      <c r="AE166" s="399">
        <f t="shared" si="49"/>
        <v>0</v>
      </c>
      <c r="AF166" s="399">
        <f t="shared" si="50"/>
        <v>0</v>
      </c>
      <c r="AG166" s="456">
        <f>SUM(AE155:AE166)</f>
        <v>0</v>
      </c>
      <c r="AH166" s="456">
        <f>SUM(AF155:AF166)</f>
        <v>0</v>
      </c>
      <c r="AI166" s="444">
        <f t="shared" si="51"/>
        <v>0</v>
      </c>
      <c r="AJ166" s="448"/>
      <c r="AK166" s="448">
        <v>120</v>
      </c>
      <c r="AL166" s="456" t="str">
        <f t="shared" si="52"/>
        <v/>
      </c>
      <c r="AM166" s="444">
        <f t="shared" si="66"/>
        <v>0</v>
      </c>
      <c r="AN166" s="444">
        <f t="shared" si="67"/>
        <v>0</v>
      </c>
      <c r="AO166" s="444">
        <f>SUM(AM155:AM166)</f>
        <v>0</v>
      </c>
      <c r="AP166" s="444">
        <f>SUM(AN155:AN166)</f>
        <v>0</v>
      </c>
      <c r="AQ166" s="444" t="str">
        <f t="shared" si="53"/>
        <v/>
      </c>
      <c r="AR166" s="444">
        <f t="shared" si="68"/>
        <v>0</v>
      </c>
      <c r="AS166" s="444">
        <f t="shared" si="69"/>
        <v>0</v>
      </c>
      <c r="AT166" s="444">
        <f>SUM(AR155:AR166)</f>
        <v>0</v>
      </c>
      <c r="AU166" s="444">
        <f>SUM(AS155:AS166)</f>
        <v>0</v>
      </c>
      <c r="AV166" s="444" t="str">
        <f t="shared" si="54"/>
        <v/>
      </c>
      <c r="AW166" s="444">
        <f t="shared" si="70"/>
        <v>0</v>
      </c>
      <c r="AX166" s="444">
        <f t="shared" si="71"/>
        <v>0</v>
      </c>
      <c r="AY166" s="456">
        <f>SUM(AW155:AW166)</f>
        <v>0</v>
      </c>
      <c r="AZ166" s="456">
        <f>SUM(AX155:AX166)</f>
        <v>0</v>
      </c>
      <c r="BB166" s="448">
        <v>120</v>
      </c>
      <c r="BC166" s="456" t="str">
        <f t="shared" si="55"/>
        <v/>
      </c>
      <c r="BD166" s="444">
        <f t="shared" si="72"/>
        <v>0</v>
      </c>
      <c r="BE166" s="444">
        <f t="shared" si="73"/>
        <v>0</v>
      </c>
      <c r="BF166" s="444">
        <f>SUM(BD155:BD166)</f>
        <v>0</v>
      </c>
      <c r="BG166" s="444">
        <f>SUM(BE155:BE166)</f>
        <v>0</v>
      </c>
      <c r="BH166" s="444" t="str">
        <f t="shared" si="56"/>
        <v/>
      </c>
      <c r="BI166" s="444">
        <f t="shared" si="74"/>
        <v>0</v>
      </c>
      <c r="BJ166" s="444">
        <f t="shared" si="75"/>
        <v>0</v>
      </c>
      <c r="BK166" s="444">
        <f>SUM(BI155:BI166)</f>
        <v>0</v>
      </c>
      <c r="BL166" s="444">
        <f>SUM(BJ155:BJ166)</f>
        <v>0</v>
      </c>
      <c r="BM166" s="444" t="str">
        <f t="shared" si="57"/>
        <v/>
      </c>
      <c r="BN166" s="444">
        <f t="shared" si="76"/>
        <v>0</v>
      </c>
      <c r="BO166" s="444">
        <f t="shared" si="77"/>
        <v>0</v>
      </c>
      <c r="BP166" s="456">
        <f>SUM(BN155:BN166)</f>
        <v>0</v>
      </c>
      <c r="BQ166" s="456">
        <f>SUM(BO155:BO166)</f>
        <v>0</v>
      </c>
    </row>
    <row r="167" spans="1:69">
      <c r="A167" s="406"/>
      <c r="C167" s="406">
        <v>121</v>
      </c>
      <c r="D167" s="428" t="str">
        <f t="shared" si="40"/>
        <v/>
      </c>
      <c r="E167" s="399">
        <f t="shared" si="58"/>
        <v>0</v>
      </c>
      <c r="F167" s="399">
        <f t="shared" si="59"/>
        <v>0</v>
      </c>
      <c r="G167" s="399"/>
      <c r="H167" s="399"/>
      <c r="I167" s="399">
        <f t="shared" si="41"/>
        <v>0</v>
      </c>
      <c r="J167" s="399"/>
      <c r="K167" s="399" t="str">
        <f t="shared" si="42"/>
        <v/>
      </c>
      <c r="L167" s="399">
        <f t="shared" si="60"/>
        <v>0</v>
      </c>
      <c r="M167" s="399">
        <f t="shared" si="61"/>
        <v>0</v>
      </c>
      <c r="N167" s="399"/>
      <c r="O167" s="399"/>
      <c r="P167" s="399">
        <f t="shared" si="43"/>
        <v>0</v>
      </c>
      <c r="Q167" s="399" t="str">
        <f t="shared" si="44"/>
        <v/>
      </c>
      <c r="R167" s="399">
        <f t="shared" si="62"/>
        <v>0</v>
      </c>
      <c r="S167" s="399">
        <f t="shared" si="63"/>
        <v>0</v>
      </c>
      <c r="T167" s="406"/>
      <c r="U167" s="406"/>
      <c r="V167" s="399">
        <f t="shared" si="45"/>
        <v>0</v>
      </c>
      <c r="W167" s="399" t="str">
        <f t="shared" si="46"/>
        <v/>
      </c>
      <c r="X167" s="399">
        <f t="shared" si="64"/>
        <v>0</v>
      </c>
      <c r="Y167" s="399">
        <f t="shared" si="65"/>
        <v>0</v>
      </c>
      <c r="Z167" s="406"/>
      <c r="AA167" s="406"/>
      <c r="AB167" s="399">
        <f t="shared" si="47"/>
        <v>0</v>
      </c>
      <c r="AC167" s="399"/>
      <c r="AD167" s="399" t="str">
        <f t="shared" si="48"/>
        <v/>
      </c>
      <c r="AE167" s="399">
        <f t="shared" si="49"/>
        <v>0</v>
      </c>
      <c r="AF167" s="399">
        <f t="shared" si="50"/>
        <v>0</v>
      </c>
      <c r="AG167" s="448"/>
      <c r="AH167" s="448"/>
      <c r="AI167" s="444">
        <f t="shared" si="51"/>
        <v>0</v>
      </c>
      <c r="AJ167" s="448"/>
      <c r="AK167" s="448">
        <v>121</v>
      </c>
      <c r="AL167" s="456" t="str">
        <f t="shared" si="52"/>
        <v/>
      </c>
      <c r="AM167" s="444">
        <f t="shared" si="66"/>
        <v>0</v>
      </c>
      <c r="AN167" s="444">
        <f t="shared" si="67"/>
        <v>0</v>
      </c>
      <c r="AO167" s="444"/>
      <c r="AP167" s="444"/>
      <c r="AQ167" s="444" t="str">
        <f t="shared" si="53"/>
        <v/>
      </c>
      <c r="AR167" s="444">
        <f t="shared" si="68"/>
        <v>0</v>
      </c>
      <c r="AS167" s="444">
        <f t="shared" si="69"/>
        <v>0</v>
      </c>
      <c r="AT167" s="444"/>
      <c r="AU167" s="444"/>
      <c r="AV167" s="444" t="str">
        <f t="shared" si="54"/>
        <v/>
      </c>
      <c r="AW167" s="444">
        <f t="shared" si="70"/>
        <v>0</v>
      </c>
      <c r="AX167" s="444">
        <f t="shared" si="71"/>
        <v>0</v>
      </c>
      <c r="AY167" s="448"/>
      <c r="AZ167" s="448"/>
      <c r="BB167" s="448">
        <v>121</v>
      </c>
      <c r="BC167" s="456" t="str">
        <f t="shared" si="55"/>
        <v/>
      </c>
      <c r="BD167" s="444">
        <f t="shared" si="72"/>
        <v>0</v>
      </c>
      <c r="BE167" s="444">
        <f t="shared" si="73"/>
        <v>0</v>
      </c>
      <c r="BF167" s="444"/>
      <c r="BG167" s="444"/>
      <c r="BH167" s="444" t="str">
        <f t="shared" si="56"/>
        <v/>
      </c>
      <c r="BI167" s="444">
        <f t="shared" si="74"/>
        <v>0</v>
      </c>
      <c r="BJ167" s="444">
        <f t="shared" si="75"/>
        <v>0</v>
      </c>
      <c r="BK167" s="444"/>
      <c r="BL167" s="444"/>
      <c r="BM167" s="444" t="str">
        <f t="shared" si="57"/>
        <v/>
      </c>
      <c r="BN167" s="444">
        <f t="shared" si="76"/>
        <v>0</v>
      </c>
      <c r="BO167" s="444">
        <f t="shared" si="77"/>
        <v>0</v>
      </c>
      <c r="BP167" s="448"/>
      <c r="BQ167" s="448"/>
    </row>
    <row r="168" spans="1:69">
      <c r="A168" s="406"/>
      <c r="C168" s="406">
        <v>122</v>
      </c>
      <c r="D168" s="428" t="str">
        <f t="shared" si="40"/>
        <v/>
      </c>
      <c r="E168" s="399">
        <f t="shared" si="58"/>
        <v>0</v>
      </c>
      <c r="F168" s="399">
        <f t="shared" si="59"/>
        <v>0</v>
      </c>
      <c r="G168" s="399"/>
      <c r="H168" s="399"/>
      <c r="I168" s="399">
        <f t="shared" si="41"/>
        <v>0</v>
      </c>
      <c r="J168" s="399"/>
      <c r="K168" s="399" t="str">
        <f t="shared" si="42"/>
        <v/>
      </c>
      <c r="L168" s="399">
        <f t="shared" si="60"/>
        <v>0</v>
      </c>
      <c r="M168" s="399">
        <f t="shared" si="61"/>
        <v>0</v>
      </c>
      <c r="N168" s="399"/>
      <c r="O168" s="399"/>
      <c r="P168" s="399">
        <f t="shared" si="43"/>
        <v>0</v>
      </c>
      <c r="Q168" s="399" t="str">
        <f t="shared" si="44"/>
        <v/>
      </c>
      <c r="R168" s="399">
        <f t="shared" si="62"/>
        <v>0</v>
      </c>
      <c r="S168" s="399">
        <f t="shared" si="63"/>
        <v>0</v>
      </c>
      <c r="T168" s="406"/>
      <c r="U168" s="406"/>
      <c r="V168" s="399">
        <f t="shared" si="45"/>
        <v>0</v>
      </c>
      <c r="W168" s="399" t="str">
        <f t="shared" si="46"/>
        <v/>
      </c>
      <c r="X168" s="399">
        <f t="shared" si="64"/>
        <v>0</v>
      </c>
      <c r="Y168" s="399">
        <f t="shared" si="65"/>
        <v>0</v>
      </c>
      <c r="Z168" s="406"/>
      <c r="AA168" s="406"/>
      <c r="AB168" s="399">
        <f t="shared" si="47"/>
        <v>0</v>
      </c>
      <c r="AC168" s="399"/>
      <c r="AD168" s="399" t="str">
        <f t="shared" si="48"/>
        <v/>
      </c>
      <c r="AE168" s="399">
        <f t="shared" si="49"/>
        <v>0</v>
      </c>
      <c r="AF168" s="399">
        <f t="shared" si="50"/>
        <v>0</v>
      </c>
      <c r="AG168" s="448"/>
      <c r="AH168" s="448"/>
      <c r="AI168" s="444">
        <f t="shared" si="51"/>
        <v>0</v>
      </c>
      <c r="AJ168" s="448"/>
      <c r="AK168" s="448">
        <v>122</v>
      </c>
      <c r="AL168" s="456" t="str">
        <f t="shared" si="52"/>
        <v/>
      </c>
      <c r="AM168" s="444">
        <f t="shared" si="66"/>
        <v>0</v>
      </c>
      <c r="AN168" s="444">
        <f t="shared" si="67"/>
        <v>0</v>
      </c>
      <c r="AO168" s="444"/>
      <c r="AP168" s="444"/>
      <c r="AQ168" s="444" t="str">
        <f t="shared" si="53"/>
        <v/>
      </c>
      <c r="AR168" s="444">
        <f t="shared" si="68"/>
        <v>0</v>
      </c>
      <c r="AS168" s="444">
        <f t="shared" si="69"/>
        <v>0</v>
      </c>
      <c r="AT168" s="444"/>
      <c r="AU168" s="444"/>
      <c r="AV168" s="444" t="str">
        <f t="shared" si="54"/>
        <v/>
      </c>
      <c r="AW168" s="444">
        <f t="shared" si="70"/>
        <v>0</v>
      </c>
      <c r="AX168" s="444">
        <f t="shared" si="71"/>
        <v>0</v>
      </c>
      <c r="AY168" s="448"/>
      <c r="AZ168" s="448"/>
      <c r="BB168" s="448">
        <v>122</v>
      </c>
      <c r="BC168" s="456" t="str">
        <f t="shared" si="55"/>
        <v/>
      </c>
      <c r="BD168" s="444">
        <f t="shared" si="72"/>
        <v>0</v>
      </c>
      <c r="BE168" s="444">
        <f t="shared" si="73"/>
        <v>0</v>
      </c>
      <c r="BF168" s="444"/>
      <c r="BG168" s="444"/>
      <c r="BH168" s="444" t="str">
        <f t="shared" si="56"/>
        <v/>
      </c>
      <c r="BI168" s="444">
        <f t="shared" si="74"/>
        <v>0</v>
      </c>
      <c r="BJ168" s="444">
        <f t="shared" si="75"/>
        <v>0</v>
      </c>
      <c r="BK168" s="444"/>
      <c r="BL168" s="444"/>
      <c r="BM168" s="444" t="str">
        <f t="shared" si="57"/>
        <v/>
      </c>
      <c r="BN168" s="444">
        <f t="shared" si="76"/>
        <v>0</v>
      </c>
      <c r="BO168" s="444">
        <f t="shared" si="77"/>
        <v>0</v>
      </c>
      <c r="BP168" s="448"/>
      <c r="BQ168" s="448"/>
    </row>
    <row r="169" spans="1:69">
      <c r="A169" s="406"/>
      <c r="C169" s="406">
        <v>123</v>
      </c>
      <c r="D169" s="428" t="str">
        <f t="shared" si="40"/>
        <v/>
      </c>
      <c r="E169" s="399">
        <f t="shared" si="58"/>
        <v>0</v>
      </c>
      <c r="F169" s="399">
        <f t="shared" si="59"/>
        <v>0</v>
      </c>
      <c r="G169" s="399"/>
      <c r="H169" s="399"/>
      <c r="I169" s="399">
        <f t="shared" si="41"/>
        <v>0</v>
      </c>
      <c r="J169" s="399"/>
      <c r="K169" s="399" t="str">
        <f t="shared" si="42"/>
        <v/>
      </c>
      <c r="L169" s="399">
        <f t="shared" si="60"/>
        <v>0</v>
      </c>
      <c r="M169" s="399">
        <f t="shared" si="61"/>
        <v>0</v>
      </c>
      <c r="N169" s="399"/>
      <c r="O169" s="399"/>
      <c r="P169" s="399">
        <f t="shared" si="43"/>
        <v>0</v>
      </c>
      <c r="Q169" s="399" t="str">
        <f t="shared" si="44"/>
        <v/>
      </c>
      <c r="R169" s="399">
        <f t="shared" si="62"/>
        <v>0</v>
      </c>
      <c r="S169" s="399">
        <f t="shared" si="63"/>
        <v>0</v>
      </c>
      <c r="T169" s="406"/>
      <c r="U169" s="406"/>
      <c r="V169" s="399">
        <f t="shared" si="45"/>
        <v>0</v>
      </c>
      <c r="W169" s="399" t="str">
        <f t="shared" si="46"/>
        <v/>
      </c>
      <c r="X169" s="399">
        <f t="shared" si="64"/>
        <v>0</v>
      </c>
      <c r="Y169" s="399">
        <f t="shared" si="65"/>
        <v>0</v>
      </c>
      <c r="Z169" s="406"/>
      <c r="AA169" s="406"/>
      <c r="AB169" s="399">
        <f t="shared" si="47"/>
        <v>0</v>
      </c>
      <c r="AC169" s="399"/>
      <c r="AD169" s="399" t="str">
        <f t="shared" si="48"/>
        <v/>
      </c>
      <c r="AE169" s="399">
        <f t="shared" si="49"/>
        <v>0</v>
      </c>
      <c r="AF169" s="399">
        <f t="shared" si="50"/>
        <v>0</v>
      </c>
      <c r="AG169" s="448"/>
      <c r="AH169" s="448"/>
      <c r="AI169" s="444">
        <f t="shared" si="51"/>
        <v>0</v>
      </c>
      <c r="AJ169" s="448"/>
      <c r="AK169" s="448">
        <v>123</v>
      </c>
      <c r="AL169" s="456" t="str">
        <f t="shared" si="52"/>
        <v/>
      </c>
      <c r="AM169" s="444">
        <f t="shared" si="66"/>
        <v>0</v>
      </c>
      <c r="AN169" s="444">
        <f t="shared" si="67"/>
        <v>0</v>
      </c>
      <c r="AO169" s="444"/>
      <c r="AP169" s="444"/>
      <c r="AQ169" s="444" t="str">
        <f t="shared" si="53"/>
        <v/>
      </c>
      <c r="AR169" s="444">
        <f t="shared" si="68"/>
        <v>0</v>
      </c>
      <c r="AS169" s="444">
        <f t="shared" si="69"/>
        <v>0</v>
      </c>
      <c r="AT169" s="444"/>
      <c r="AU169" s="444"/>
      <c r="AV169" s="444" t="str">
        <f t="shared" si="54"/>
        <v/>
      </c>
      <c r="AW169" s="444">
        <f t="shared" si="70"/>
        <v>0</v>
      </c>
      <c r="AX169" s="444">
        <f t="shared" si="71"/>
        <v>0</v>
      </c>
      <c r="AY169" s="448"/>
      <c r="AZ169" s="448"/>
      <c r="BB169" s="448">
        <v>123</v>
      </c>
      <c r="BC169" s="456" t="str">
        <f t="shared" si="55"/>
        <v/>
      </c>
      <c r="BD169" s="444">
        <f t="shared" si="72"/>
        <v>0</v>
      </c>
      <c r="BE169" s="444">
        <f t="shared" si="73"/>
        <v>0</v>
      </c>
      <c r="BF169" s="444"/>
      <c r="BG169" s="444"/>
      <c r="BH169" s="444" t="str">
        <f t="shared" si="56"/>
        <v/>
      </c>
      <c r="BI169" s="444">
        <f t="shared" si="74"/>
        <v>0</v>
      </c>
      <c r="BJ169" s="444">
        <f t="shared" si="75"/>
        <v>0</v>
      </c>
      <c r="BK169" s="444"/>
      <c r="BL169" s="444"/>
      <c r="BM169" s="444" t="str">
        <f t="shared" si="57"/>
        <v/>
      </c>
      <c r="BN169" s="444">
        <f t="shared" si="76"/>
        <v>0</v>
      </c>
      <c r="BO169" s="444">
        <f t="shared" si="77"/>
        <v>0</v>
      </c>
      <c r="BP169" s="448"/>
      <c r="BQ169" s="448"/>
    </row>
    <row r="170" spans="1:69">
      <c r="A170" s="406"/>
      <c r="C170" s="406">
        <v>124</v>
      </c>
      <c r="D170" s="428" t="str">
        <f t="shared" si="40"/>
        <v/>
      </c>
      <c r="E170" s="399">
        <f t="shared" si="58"/>
        <v>0</v>
      </c>
      <c r="F170" s="399">
        <f t="shared" si="59"/>
        <v>0</v>
      </c>
      <c r="G170" s="399"/>
      <c r="H170" s="399"/>
      <c r="I170" s="399">
        <f t="shared" si="41"/>
        <v>0</v>
      </c>
      <c r="J170" s="399"/>
      <c r="K170" s="399" t="str">
        <f t="shared" si="42"/>
        <v/>
      </c>
      <c r="L170" s="399">
        <f t="shared" si="60"/>
        <v>0</v>
      </c>
      <c r="M170" s="399">
        <f t="shared" si="61"/>
        <v>0</v>
      </c>
      <c r="N170" s="399"/>
      <c r="O170" s="399"/>
      <c r="P170" s="399">
        <f t="shared" si="43"/>
        <v>0</v>
      </c>
      <c r="Q170" s="399" t="str">
        <f t="shared" si="44"/>
        <v/>
      </c>
      <c r="R170" s="399">
        <f t="shared" si="62"/>
        <v>0</v>
      </c>
      <c r="S170" s="399">
        <f t="shared" si="63"/>
        <v>0</v>
      </c>
      <c r="T170" s="406"/>
      <c r="U170" s="406"/>
      <c r="V170" s="399">
        <f t="shared" si="45"/>
        <v>0</v>
      </c>
      <c r="W170" s="399" t="str">
        <f t="shared" si="46"/>
        <v/>
      </c>
      <c r="X170" s="399">
        <f t="shared" si="64"/>
        <v>0</v>
      </c>
      <c r="Y170" s="399">
        <f t="shared" si="65"/>
        <v>0</v>
      </c>
      <c r="Z170" s="406"/>
      <c r="AA170" s="406"/>
      <c r="AB170" s="399">
        <f t="shared" si="47"/>
        <v>0</v>
      </c>
      <c r="AC170" s="399"/>
      <c r="AD170" s="399" t="str">
        <f t="shared" si="48"/>
        <v/>
      </c>
      <c r="AE170" s="399">
        <f t="shared" si="49"/>
        <v>0</v>
      </c>
      <c r="AF170" s="399">
        <f t="shared" si="50"/>
        <v>0</v>
      </c>
      <c r="AG170" s="448"/>
      <c r="AH170" s="448"/>
      <c r="AI170" s="444">
        <f t="shared" si="51"/>
        <v>0</v>
      </c>
      <c r="AJ170" s="448"/>
      <c r="AK170" s="448">
        <v>124</v>
      </c>
      <c r="AL170" s="456" t="str">
        <f t="shared" si="52"/>
        <v/>
      </c>
      <c r="AM170" s="444">
        <f t="shared" si="66"/>
        <v>0</v>
      </c>
      <c r="AN170" s="444">
        <f t="shared" si="67"/>
        <v>0</v>
      </c>
      <c r="AO170" s="444"/>
      <c r="AP170" s="444"/>
      <c r="AQ170" s="444" t="str">
        <f t="shared" si="53"/>
        <v/>
      </c>
      <c r="AR170" s="444">
        <f t="shared" si="68"/>
        <v>0</v>
      </c>
      <c r="AS170" s="444">
        <f t="shared" si="69"/>
        <v>0</v>
      </c>
      <c r="AT170" s="444"/>
      <c r="AU170" s="444"/>
      <c r="AV170" s="444" t="str">
        <f t="shared" si="54"/>
        <v/>
      </c>
      <c r="AW170" s="444">
        <f t="shared" si="70"/>
        <v>0</v>
      </c>
      <c r="AX170" s="444">
        <f t="shared" si="71"/>
        <v>0</v>
      </c>
      <c r="AY170" s="448"/>
      <c r="AZ170" s="448"/>
      <c r="BB170" s="448">
        <v>124</v>
      </c>
      <c r="BC170" s="456" t="str">
        <f t="shared" si="55"/>
        <v/>
      </c>
      <c r="BD170" s="444">
        <f t="shared" si="72"/>
        <v>0</v>
      </c>
      <c r="BE170" s="444">
        <f t="shared" si="73"/>
        <v>0</v>
      </c>
      <c r="BF170" s="444"/>
      <c r="BG170" s="444"/>
      <c r="BH170" s="444" t="str">
        <f t="shared" si="56"/>
        <v/>
      </c>
      <c r="BI170" s="444">
        <f t="shared" si="74"/>
        <v>0</v>
      </c>
      <c r="BJ170" s="444">
        <f t="shared" si="75"/>
        <v>0</v>
      </c>
      <c r="BK170" s="444"/>
      <c r="BL170" s="444"/>
      <c r="BM170" s="444" t="str">
        <f t="shared" si="57"/>
        <v/>
      </c>
      <c r="BN170" s="444">
        <f t="shared" si="76"/>
        <v>0</v>
      </c>
      <c r="BO170" s="444">
        <f t="shared" si="77"/>
        <v>0</v>
      </c>
      <c r="BP170" s="448"/>
      <c r="BQ170" s="448"/>
    </row>
    <row r="171" spans="1:69">
      <c r="A171" s="406"/>
      <c r="C171" s="406">
        <v>125</v>
      </c>
      <c r="D171" s="428" t="str">
        <f t="shared" si="40"/>
        <v/>
      </c>
      <c r="E171" s="399">
        <f t="shared" si="58"/>
        <v>0</v>
      </c>
      <c r="F171" s="399">
        <f t="shared" si="59"/>
        <v>0</v>
      </c>
      <c r="G171" s="399"/>
      <c r="H171" s="399"/>
      <c r="I171" s="399">
        <f t="shared" si="41"/>
        <v>0</v>
      </c>
      <c r="J171" s="399"/>
      <c r="K171" s="399" t="str">
        <f t="shared" si="42"/>
        <v/>
      </c>
      <c r="L171" s="399">
        <f t="shared" si="60"/>
        <v>0</v>
      </c>
      <c r="M171" s="399">
        <f t="shared" si="61"/>
        <v>0</v>
      </c>
      <c r="N171" s="399"/>
      <c r="O171" s="399"/>
      <c r="P171" s="399">
        <f t="shared" si="43"/>
        <v>0</v>
      </c>
      <c r="Q171" s="399" t="str">
        <f t="shared" si="44"/>
        <v/>
      </c>
      <c r="R171" s="399">
        <f t="shared" si="62"/>
        <v>0</v>
      </c>
      <c r="S171" s="399">
        <f t="shared" si="63"/>
        <v>0</v>
      </c>
      <c r="T171" s="406"/>
      <c r="U171" s="406"/>
      <c r="V171" s="399">
        <f t="shared" si="45"/>
        <v>0</v>
      </c>
      <c r="W171" s="399" t="str">
        <f t="shared" si="46"/>
        <v/>
      </c>
      <c r="X171" s="399">
        <f t="shared" si="64"/>
        <v>0</v>
      </c>
      <c r="Y171" s="399">
        <f t="shared" si="65"/>
        <v>0</v>
      </c>
      <c r="Z171" s="406"/>
      <c r="AA171" s="406"/>
      <c r="AB171" s="399">
        <f t="shared" si="47"/>
        <v>0</v>
      </c>
      <c r="AC171" s="399"/>
      <c r="AD171" s="399" t="str">
        <f t="shared" si="48"/>
        <v/>
      </c>
      <c r="AE171" s="399">
        <f t="shared" si="49"/>
        <v>0</v>
      </c>
      <c r="AF171" s="399">
        <f t="shared" si="50"/>
        <v>0</v>
      </c>
      <c r="AG171" s="448"/>
      <c r="AH171" s="448"/>
      <c r="AI171" s="444">
        <f t="shared" si="51"/>
        <v>0</v>
      </c>
      <c r="AJ171" s="448"/>
      <c r="AK171" s="448">
        <v>125</v>
      </c>
      <c r="AL171" s="456" t="str">
        <f t="shared" si="52"/>
        <v/>
      </c>
      <c r="AM171" s="444">
        <f t="shared" si="66"/>
        <v>0</v>
      </c>
      <c r="AN171" s="444">
        <f t="shared" si="67"/>
        <v>0</v>
      </c>
      <c r="AO171" s="444"/>
      <c r="AP171" s="444"/>
      <c r="AQ171" s="444" t="str">
        <f t="shared" si="53"/>
        <v/>
      </c>
      <c r="AR171" s="444">
        <f t="shared" si="68"/>
        <v>0</v>
      </c>
      <c r="AS171" s="444">
        <f t="shared" si="69"/>
        <v>0</v>
      </c>
      <c r="AT171" s="444"/>
      <c r="AU171" s="444"/>
      <c r="AV171" s="444" t="str">
        <f t="shared" si="54"/>
        <v/>
      </c>
      <c r="AW171" s="444">
        <f t="shared" si="70"/>
        <v>0</v>
      </c>
      <c r="AX171" s="444">
        <f t="shared" si="71"/>
        <v>0</v>
      </c>
      <c r="AY171" s="448"/>
      <c r="AZ171" s="448"/>
      <c r="BB171" s="448">
        <v>125</v>
      </c>
      <c r="BC171" s="456" t="str">
        <f t="shared" si="55"/>
        <v/>
      </c>
      <c r="BD171" s="444">
        <f t="shared" si="72"/>
        <v>0</v>
      </c>
      <c r="BE171" s="444">
        <f t="shared" si="73"/>
        <v>0</v>
      </c>
      <c r="BF171" s="444"/>
      <c r="BG171" s="444"/>
      <c r="BH171" s="444" t="str">
        <f t="shared" si="56"/>
        <v/>
      </c>
      <c r="BI171" s="444">
        <f t="shared" si="74"/>
        <v>0</v>
      </c>
      <c r="BJ171" s="444">
        <f t="shared" si="75"/>
        <v>0</v>
      </c>
      <c r="BK171" s="444"/>
      <c r="BL171" s="444"/>
      <c r="BM171" s="444" t="str">
        <f t="shared" si="57"/>
        <v/>
      </c>
      <c r="BN171" s="444">
        <f t="shared" si="76"/>
        <v>0</v>
      </c>
      <c r="BO171" s="444">
        <f t="shared" si="77"/>
        <v>0</v>
      </c>
      <c r="BP171" s="448"/>
      <c r="BQ171" s="448"/>
    </row>
    <row r="172" spans="1:69">
      <c r="A172" s="406"/>
      <c r="C172" s="406">
        <v>126</v>
      </c>
      <c r="D172" s="428" t="str">
        <f t="shared" si="40"/>
        <v/>
      </c>
      <c r="E172" s="399">
        <f t="shared" si="58"/>
        <v>0</v>
      </c>
      <c r="F172" s="399">
        <f t="shared" si="59"/>
        <v>0</v>
      </c>
      <c r="G172" s="399"/>
      <c r="H172" s="399"/>
      <c r="I172" s="399">
        <f t="shared" si="41"/>
        <v>0</v>
      </c>
      <c r="J172" s="399"/>
      <c r="K172" s="399" t="str">
        <f t="shared" si="42"/>
        <v/>
      </c>
      <c r="L172" s="399">
        <f t="shared" si="60"/>
        <v>0</v>
      </c>
      <c r="M172" s="399">
        <f t="shared" si="61"/>
        <v>0</v>
      </c>
      <c r="N172" s="399"/>
      <c r="O172" s="399"/>
      <c r="P172" s="399">
        <f t="shared" si="43"/>
        <v>0</v>
      </c>
      <c r="Q172" s="399" t="str">
        <f t="shared" si="44"/>
        <v/>
      </c>
      <c r="R172" s="399">
        <f t="shared" si="62"/>
        <v>0</v>
      </c>
      <c r="S172" s="399">
        <f t="shared" si="63"/>
        <v>0</v>
      </c>
      <c r="T172" s="406"/>
      <c r="U172" s="406"/>
      <c r="V172" s="399">
        <f t="shared" si="45"/>
        <v>0</v>
      </c>
      <c r="W172" s="399" t="str">
        <f t="shared" si="46"/>
        <v/>
      </c>
      <c r="X172" s="399">
        <f t="shared" si="64"/>
        <v>0</v>
      </c>
      <c r="Y172" s="399">
        <f t="shared" si="65"/>
        <v>0</v>
      </c>
      <c r="Z172" s="406"/>
      <c r="AA172" s="406"/>
      <c r="AB172" s="399">
        <f t="shared" si="47"/>
        <v>0</v>
      </c>
      <c r="AC172" s="399"/>
      <c r="AD172" s="399" t="str">
        <f t="shared" si="48"/>
        <v/>
      </c>
      <c r="AE172" s="399">
        <f t="shared" si="49"/>
        <v>0</v>
      </c>
      <c r="AF172" s="399">
        <f t="shared" si="50"/>
        <v>0</v>
      </c>
      <c r="AG172" s="448"/>
      <c r="AH172" s="448"/>
      <c r="AI172" s="444">
        <f t="shared" si="51"/>
        <v>0</v>
      </c>
      <c r="AJ172" s="448"/>
      <c r="AK172" s="448">
        <v>126</v>
      </c>
      <c r="AL172" s="456" t="str">
        <f t="shared" si="52"/>
        <v/>
      </c>
      <c r="AM172" s="444">
        <f t="shared" si="66"/>
        <v>0</v>
      </c>
      <c r="AN172" s="444">
        <f t="shared" si="67"/>
        <v>0</v>
      </c>
      <c r="AO172" s="444"/>
      <c r="AP172" s="444"/>
      <c r="AQ172" s="444" t="str">
        <f t="shared" si="53"/>
        <v/>
      </c>
      <c r="AR172" s="444">
        <f t="shared" si="68"/>
        <v>0</v>
      </c>
      <c r="AS172" s="444">
        <f t="shared" si="69"/>
        <v>0</v>
      </c>
      <c r="AT172" s="444"/>
      <c r="AU172" s="444"/>
      <c r="AV172" s="444" t="str">
        <f t="shared" si="54"/>
        <v/>
      </c>
      <c r="AW172" s="444">
        <f t="shared" si="70"/>
        <v>0</v>
      </c>
      <c r="AX172" s="444">
        <f t="shared" si="71"/>
        <v>0</v>
      </c>
      <c r="AY172" s="448"/>
      <c r="AZ172" s="448"/>
      <c r="BB172" s="448">
        <v>126</v>
      </c>
      <c r="BC172" s="456" t="str">
        <f t="shared" si="55"/>
        <v/>
      </c>
      <c r="BD172" s="444">
        <f t="shared" si="72"/>
        <v>0</v>
      </c>
      <c r="BE172" s="444">
        <f t="shared" si="73"/>
        <v>0</v>
      </c>
      <c r="BF172" s="444"/>
      <c r="BG172" s="444"/>
      <c r="BH172" s="444" t="str">
        <f t="shared" si="56"/>
        <v/>
      </c>
      <c r="BI172" s="444">
        <f t="shared" si="74"/>
        <v>0</v>
      </c>
      <c r="BJ172" s="444">
        <f t="shared" si="75"/>
        <v>0</v>
      </c>
      <c r="BK172" s="444"/>
      <c r="BL172" s="444"/>
      <c r="BM172" s="444" t="str">
        <f t="shared" si="57"/>
        <v/>
      </c>
      <c r="BN172" s="444">
        <f t="shared" si="76"/>
        <v>0</v>
      </c>
      <c r="BO172" s="444">
        <f t="shared" si="77"/>
        <v>0</v>
      </c>
      <c r="BP172" s="448"/>
      <c r="BQ172" s="448"/>
    </row>
    <row r="173" spans="1:69">
      <c r="A173" s="406"/>
      <c r="C173" s="406">
        <v>127</v>
      </c>
      <c r="D173" s="428" t="str">
        <f t="shared" si="40"/>
        <v/>
      </c>
      <c r="E173" s="399">
        <f t="shared" si="58"/>
        <v>0</v>
      </c>
      <c r="F173" s="399">
        <f t="shared" si="59"/>
        <v>0</v>
      </c>
      <c r="G173" s="399"/>
      <c r="H173" s="399"/>
      <c r="I173" s="399">
        <f t="shared" si="41"/>
        <v>0</v>
      </c>
      <c r="J173" s="399"/>
      <c r="K173" s="399" t="str">
        <f t="shared" si="42"/>
        <v/>
      </c>
      <c r="L173" s="399">
        <f t="shared" si="60"/>
        <v>0</v>
      </c>
      <c r="M173" s="399">
        <f t="shared" si="61"/>
        <v>0</v>
      </c>
      <c r="N173" s="399"/>
      <c r="O173" s="399"/>
      <c r="P173" s="399">
        <f t="shared" si="43"/>
        <v>0</v>
      </c>
      <c r="Q173" s="399" t="str">
        <f t="shared" si="44"/>
        <v/>
      </c>
      <c r="R173" s="399">
        <f t="shared" si="62"/>
        <v>0</v>
      </c>
      <c r="S173" s="399">
        <f t="shared" si="63"/>
        <v>0</v>
      </c>
      <c r="T173" s="406"/>
      <c r="U173" s="406"/>
      <c r="V173" s="399">
        <f t="shared" si="45"/>
        <v>0</v>
      </c>
      <c r="W173" s="399" t="str">
        <f t="shared" si="46"/>
        <v/>
      </c>
      <c r="X173" s="399">
        <f t="shared" si="64"/>
        <v>0</v>
      </c>
      <c r="Y173" s="399">
        <f t="shared" si="65"/>
        <v>0</v>
      </c>
      <c r="Z173" s="406"/>
      <c r="AA173" s="406"/>
      <c r="AB173" s="399">
        <f t="shared" si="47"/>
        <v>0</v>
      </c>
      <c r="AC173" s="399"/>
      <c r="AD173" s="399" t="str">
        <f t="shared" si="48"/>
        <v/>
      </c>
      <c r="AE173" s="399">
        <f t="shared" si="49"/>
        <v>0</v>
      </c>
      <c r="AF173" s="399">
        <f t="shared" si="50"/>
        <v>0</v>
      </c>
      <c r="AG173" s="448"/>
      <c r="AH173" s="448"/>
      <c r="AI173" s="444">
        <f t="shared" si="51"/>
        <v>0</v>
      </c>
      <c r="AJ173" s="448"/>
      <c r="AK173" s="448">
        <v>127</v>
      </c>
      <c r="AL173" s="456" t="str">
        <f t="shared" si="52"/>
        <v/>
      </c>
      <c r="AM173" s="444">
        <f t="shared" si="66"/>
        <v>0</v>
      </c>
      <c r="AN173" s="444">
        <f t="shared" si="67"/>
        <v>0</v>
      </c>
      <c r="AO173" s="444"/>
      <c r="AP173" s="444"/>
      <c r="AQ173" s="444" t="str">
        <f t="shared" si="53"/>
        <v/>
      </c>
      <c r="AR173" s="444">
        <f t="shared" si="68"/>
        <v>0</v>
      </c>
      <c r="AS173" s="444">
        <f t="shared" si="69"/>
        <v>0</v>
      </c>
      <c r="AT173" s="444"/>
      <c r="AU173" s="444"/>
      <c r="AV173" s="444" t="str">
        <f t="shared" si="54"/>
        <v/>
      </c>
      <c r="AW173" s="444">
        <f t="shared" si="70"/>
        <v>0</v>
      </c>
      <c r="AX173" s="444">
        <f t="shared" si="71"/>
        <v>0</v>
      </c>
      <c r="AY173" s="448"/>
      <c r="AZ173" s="448"/>
      <c r="BB173" s="448">
        <v>127</v>
      </c>
      <c r="BC173" s="456" t="str">
        <f t="shared" si="55"/>
        <v/>
      </c>
      <c r="BD173" s="444">
        <f t="shared" si="72"/>
        <v>0</v>
      </c>
      <c r="BE173" s="444">
        <f t="shared" si="73"/>
        <v>0</v>
      </c>
      <c r="BF173" s="444"/>
      <c r="BG173" s="444"/>
      <c r="BH173" s="444" t="str">
        <f t="shared" si="56"/>
        <v/>
      </c>
      <c r="BI173" s="444">
        <f t="shared" si="74"/>
        <v>0</v>
      </c>
      <c r="BJ173" s="444">
        <f t="shared" si="75"/>
        <v>0</v>
      </c>
      <c r="BK173" s="444"/>
      <c r="BL173" s="444"/>
      <c r="BM173" s="444" t="str">
        <f t="shared" si="57"/>
        <v/>
      </c>
      <c r="BN173" s="444">
        <f t="shared" si="76"/>
        <v>0</v>
      </c>
      <c r="BO173" s="444">
        <f t="shared" si="77"/>
        <v>0</v>
      </c>
      <c r="BP173" s="448"/>
      <c r="BQ173" s="448"/>
    </row>
    <row r="174" spans="1:69">
      <c r="A174" s="406"/>
      <c r="C174" s="406">
        <v>128</v>
      </c>
      <c r="D174" s="428" t="str">
        <f t="shared" si="40"/>
        <v/>
      </c>
      <c r="E174" s="399">
        <f t="shared" si="58"/>
        <v>0</v>
      </c>
      <c r="F174" s="399">
        <f t="shared" si="59"/>
        <v>0</v>
      </c>
      <c r="G174" s="399"/>
      <c r="H174" s="399"/>
      <c r="I174" s="399">
        <f t="shared" si="41"/>
        <v>0</v>
      </c>
      <c r="J174" s="399"/>
      <c r="K174" s="399" t="str">
        <f t="shared" si="42"/>
        <v/>
      </c>
      <c r="L174" s="399">
        <f t="shared" si="60"/>
        <v>0</v>
      </c>
      <c r="M174" s="399">
        <f t="shared" si="61"/>
        <v>0</v>
      </c>
      <c r="N174" s="399"/>
      <c r="O174" s="399"/>
      <c r="P174" s="399">
        <f t="shared" si="43"/>
        <v>0</v>
      </c>
      <c r="Q174" s="399" t="str">
        <f t="shared" si="44"/>
        <v/>
      </c>
      <c r="R174" s="399">
        <f t="shared" si="62"/>
        <v>0</v>
      </c>
      <c r="S174" s="399">
        <f t="shared" si="63"/>
        <v>0</v>
      </c>
      <c r="T174" s="406"/>
      <c r="U174" s="406"/>
      <c r="V174" s="399">
        <f t="shared" si="45"/>
        <v>0</v>
      </c>
      <c r="W174" s="399" t="str">
        <f t="shared" si="46"/>
        <v/>
      </c>
      <c r="X174" s="399">
        <f t="shared" si="64"/>
        <v>0</v>
      </c>
      <c r="Y174" s="399">
        <f t="shared" si="65"/>
        <v>0</v>
      </c>
      <c r="Z174" s="406"/>
      <c r="AA174" s="406"/>
      <c r="AB174" s="399">
        <f t="shared" si="47"/>
        <v>0</v>
      </c>
      <c r="AC174" s="399"/>
      <c r="AD174" s="399" t="str">
        <f t="shared" si="48"/>
        <v/>
      </c>
      <c r="AE174" s="399">
        <f t="shared" si="49"/>
        <v>0</v>
      </c>
      <c r="AF174" s="399">
        <f t="shared" si="50"/>
        <v>0</v>
      </c>
      <c r="AG174" s="448"/>
      <c r="AH174" s="448"/>
      <c r="AI174" s="444">
        <f t="shared" si="51"/>
        <v>0</v>
      </c>
      <c r="AJ174" s="448"/>
      <c r="AK174" s="448">
        <v>128</v>
      </c>
      <c r="AL174" s="456" t="str">
        <f t="shared" si="52"/>
        <v/>
      </c>
      <c r="AM174" s="444">
        <f t="shared" si="66"/>
        <v>0</v>
      </c>
      <c r="AN174" s="444">
        <f t="shared" si="67"/>
        <v>0</v>
      </c>
      <c r="AO174" s="444"/>
      <c r="AP174" s="444"/>
      <c r="AQ174" s="444" t="str">
        <f t="shared" si="53"/>
        <v/>
      </c>
      <c r="AR174" s="444">
        <f t="shared" si="68"/>
        <v>0</v>
      </c>
      <c r="AS174" s="444">
        <f t="shared" si="69"/>
        <v>0</v>
      </c>
      <c r="AT174" s="444"/>
      <c r="AU174" s="444"/>
      <c r="AV174" s="444" t="str">
        <f t="shared" si="54"/>
        <v/>
      </c>
      <c r="AW174" s="444">
        <f t="shared" si="70"/>
        <v>0</v>
      </c>
      <c r="AX174" s="444">
        <f t="shared" si="71"/>
        <v>0</v>
      </c>
      <c r="AY174" s="448"/>
      <c r="AZ174" s="448"/>
      <c r="BB174" s="448">
        <v>128</v>
      </c>
      <c r="BC174" s="456" t="str">
        <f t="shared" si="55"/>
        <v/>
      </c>
      <c r="BD174" s="444">
        <f t="shared" si="72"/>
        <v>0</v>
      </c>
      <c r="BE174" s="444">
        <f t="shared" si="73"/>
        <v>0</v>
      </c>
      <c r="BF174" s="444"/>
      <c r="BG174" s="444"/>
      <c r="BH174" s="444" t="str">
        <f t="shared" si="56"/>
        <v/>
      </c>
      <c r="BI174" s="444">
        <f t="shared" si="74"/>
        <v>0</v>
      </c>
      <c r="BJ174" s="444">
        <f t="shared" si="75"/>
        <v>0</v>
      </c>
      <c r="BK174" s="444"/>
      <c r="BL174" s="444"/>
      <c r="BM174" s="444" t="str">
        <f t="shared" si="57"/>
        <v/>
      </c>
      <c r="BN174" s="444">
        <f t="shared" si="76"/>
        <v>0</v>
      </c>
      <c r="BO174" s="444">
        <f t="shared" si="77"/>
        <v>0</v>
      </c>
      <c r="BP174" s="448"/>
      <c r="BQ174" s="448"/>
    </row>
    <row r="175" spans="1:69">
      <c r="A175" s="406"/>
      <c r="C175" s="406">
        <v>129</v>
      </c>
      <c r="D175" s="428" t="str">
        <f t="shared" si="40"/>
        <v/>
      </c>
      <c r="E175" s="399">
        <f t="shared" si="58"/>
        <v>0</v>
      </c>
      <c r="F175" s="399">
        <f t="shared" si="59"/>
        <v>0</v>
      </c>
      <c r="G175" s="399"/>
      <c r="H175" s="399"/>
      <c r="I175" s="399">
        <f t="shared" si="41"/>
        <v>0</v>
      </c>
      <c r="J175" s="399"/>
      <c r="K175" s="399" t="str">
        <f t="shared" si="42"/>
        <v/>
      </c>
      <c r="L175" s="399">
        <f t="shared" si="60"/>
        <v>0</v>
      </c>
      <c r="M175" s="399">
        <f t="shared" si="61"/>
        <v>0</v>
      </c>
      <c r="N175" s="399"/>
      <c r="O175" s="399"/>
      <c r="P175" s="399">
        <f t="shared" si="43"/>
        <v>0</v>
      </c>
      <c r="Q175" s="399" t="str">
        <f t="shared" si="44"/>
        <v/>
      </c>
      <c r="R175" s="399">
        <f t="shared" si="62"/>
        <v>0</v>
      </c>
      <c r="S175" s="399">
        <f t="shared" si="63"/>
        <v>0</v>
      </c>
      <c r="T175" s="406"/>
      <c r="U175" s="406"/>
      <c r="V175" s="399">
        <f t="shared" si="45"/>
        <v>0</v>
      </c>
      <c r="W175" s="399" t="str">
        <f t="shared" si="46"/>
        <v/>
      </c>
      <c r="X175" s="399">
        <f t="shared" si="64"/>
        <v>0</v>
      </c>
      <c r="Y175" s="399">
        <f t="shared" si="65"/>
        <v>0</v>
      </c>
      <c r="Z175" s="406"/>
      <c r="AA175" s="406"/>
      <c r="AB175" s="399">
        <f t="shared" si="47"/>
        <v>0</v>
      </c>
      <c r="AC175" s="399"/>
      <c r="AD175" s="399" t="str">
        <f t="shared" si="48"/>
        <v/>
      </c>
      <c r="AE175" s="399">
        <f t="shared" si="49"/>
        <v>0</v>
      </c>
      <c r="AF175" s="399">
        <f t="shared" si="50"/>
        <v>0</v>
      </c>
      <c r="AG175" s="448"/>
      <c r="AH175" s="448"/>
      <c r="AI175" s="444">
        <f t="shared" si="51"/>
        <v>0</v>
      </c>
      <c r="AJ175" s="448"/>
      <c r="AK175" s="448">
        <v>129</v>
      </c>
      <c r="AL175" s="456" t="str">
        <f t="shared" si="52"/>
        <v/>
      </c>
      <c r="AM175" s="444">
        <f t="shared" si="66"/>
        <v>0</v>
      </c>
      <c r="AN175" s="444">
        <f t="shared" si="67"/>
        <v>0</v>
      </c>
      <c r="AO175" s="444"/>
      <c r="AP175" s="444"/>
      <c r="AQ175" s="444" t="str">
        <f t="shared" si="53"/>
        <v/>
      </c>
      <c r="AR175" s="444">
        <f t="shared" si="68"/>
        <v>0</v>
      </c>
      <c r="AS175" s="444">
        <f t="shared" si="69"/>
        <v>0</v>
      </c>
      <c r="AT175" s="444"/>
      <c r="AU175" s="444"/>
      <c r="AV175" s="444" t="str">
        <f t="shared" si="54"/>
        <v/>
      </c>
      <c r="AW175" s="444">
        <f t="shared" si="70"/>
        <v>0</v>
      </c>
      <c r="AX175" s="444">
        <f t="shared" si="71"/>
        <v>0</v>
      </c>
      <c r="AY175" s="448"/>
      <c r="AZ175" s="448"/>
      <c r="BB175" s="448">
        <v>129</v>
      </c>
      <c r="BC175" s="456" t="str">
        <f t="shared" si="55"/>
        <v/>
      </c>
      <c r="BD175" s="444">
        <f t="shared" si="72"/>
        <v>0</v>
      </c>
      <c r="BE175" s="444">
        <f t="shared" si="73"/>
        <v>0</v>
      </c>
      <c r="BF175" s="444"/>
      <c r="BG175" s="444"/>
      <c r="BH175" s="444" t="str">
        <f t="shared" si="56"/>
        <v/>
      </c>
      <c r="BI175" s="444">
        <f t="shared" si="74"/>
        <v>0</v>
      </c>
      <c r="BJ175" s="444">
        <f t="shared" si="75"/>
        <v>0</v>
      </c>
      <c r="BK175" s="444"/>
      <c r="BL175" s="444"/>
      <c r="BM175" s="444" t="str">
        <f t="shared" si="57"/>
        <v/>
      </c>
      <c r="BN175" s="444">
        <f t="shared" si="76"/>
        <v>0</v>
      </c>
      <c r="BO175" s="444">
        <f t="shared" si="77"/>
        <v>0</v>
      </c>
      <c r="BP175" s="448"/>
      <c r="BQ175" s="448"/>
    </row>
    <row r="176" spans="1:69">
      <c r="A176" s="406"/>
      <c r="C176" s="406">
        <v>130</v>
      </c>
      <c r="D176" s="428" t="str">
        <f t="shared" ref="D176:D226" si="78">IF($C176=(E$24+1),E$18,IF($C176&gt;E$21+E$24,"",D175-F175))</f>
        <v/>
      </c>
      <c r="E176" s="399">
        <f t="shared" si="58"/>
        <v>0</v>
      </c>
      <c r="F176" s="399">
        <f t="shared" si="59"/>
        <v>0</v>
      </c>
      <c r="G176" s="399"/>
      <c r="H176" s="399"/>
      <c r="I176" s="399">
        <f t="shared" ref="I176:I226" si="79">SUM(E176+F176)</f>
        <v>0</v>
      </c>
      <c r="J176" s="399"/>
      <c r="K176" s="399" t="str">
        <f t="shared" ref="K176:K226" si="80">IF($C176=(L$24+1),L$18,IF($C176&gt;L$21+L$24,"",K175-M175))</f>
        <v/>
      </c>
      <c r="L176" s="399">
        <f t="shared" si="60"/>
        <v>0</v>
      </c>
      <c r="M176" s="399">
        <f t="shared" si="61"/>
        <v>0</v>
      </c>
      <c r="N176" s="399"/>
      <c r="O176" s="399"/>
      <c r="P176" s="399">
        <f t="shared" ref="P176:P226" si="81">SUM(L176+M176)</f>
        <v>0</v>
      </c>
      <c r="Q176" s="399" t="str">
        <f t="shared" ref="Q176:Q226" si="82">IF($C176=(R$24+1),R$18,IF($C176&gt;R$21+R$24,"",Q175-S175))</f>
        <v/>
      </c>
      <c r="R176" s="399">
        <f t="shared" si="62"/>
        <v>0</v>
      </c>
      <c r="S176" s="399">
        <f t="shared" si="63"/>
        <v>0</v>
      </c>
      <c r="T176" s="406"/>
      <c r="U176" s="406"/>
      <c r="V176" s="399">
        <f t="shared" ref="V176:V226" si="83">SUM(R176+S176)</f>
        <v>0</v>
      </c>
      <c r="W176" s="399" t="str">
        <f t="shared" ref="W176:W226" si="84">IF($C176=(X$24+1),X$18,IF($C176&gt;X$21+X$24,"",W175-Y175))</f>
        <v/>
      </c>
      <c r="X176" s="399">
        <f t="shared" si="64"/>
        <v>0</v>
      </c>
      <c r="Y176" s="399">
        <f t="shared" si="65"/>
        <v>0</v>
      </c>
      <c r="Z176" s="406"/>
      <c r="AA176" s="406"/>
      <c r="AB176" s="399">
        <f t="shared" ref="AB176:AB226" si="85">SUM(X176+Y176)</f>
        <v>0</v>
      </c>
      <c r="AC176" s="399"/>
      <c r="AD176" s="399" t="str">
        <f t="shared" ref="AD176:AD226" si="86">IF($C176=(AE$24+1),AE$18,IF($C176&gt;AE$21+AE$24,"",AD175-AF175))</f>
        <v/>
      </c>
      <c r="AE176" s="399">
        <f t="shared" ref="AE176:AE226" si="87">IF($C176&gt;AE$21+AE$24,0,+AD176*AE$19/1200)</f>
        <v>0</v>
      </c>
      <c r="AF176" s="399">
        <f t="shared" ref="AF176:AF226" si="88">IF(AD176=0,0,IF($C176&gt;AE$21+AE$24,0,IF($C176&gt;(AE$25+AE$24),(+AE$26-AE176),0)))</f>
        <v>0</v>
      </c>
      <c r="AG176" s="448"/>
      <c r="AH176" s="448"/>
      <c r="AI176" s="444">
        <f t="shared" ref="AI176:AI226" si="89">SUM(AE176+AF176)</f>
        <v>0</v>
      </c>
      <c r="AJ176" s="448"/>
      <c r="AK176" s="448">
        <v>130</v>
      </c>
      <c r="AL176" s="456" t="str">
        <f t="shared" ref="AL176:AL226" si="90">IF($C176=(AM$24+1),AM$18,IF($C176&gt;AM$21+AM$24,"",AL175-AN175))</f>
        <v/>
      </c>
      <c r="AM176" s="444">
        <f t="shared" si="66"/>
        <v>0</v>
      </c>
      <c r="AN176" s="444">
        <f t="shared" si="67"/>
        <v>0</v>
      </c>
      <c r="AO176" s="444"/>
      <c r="AP176" s="444"/>
      <c r="AQ176" s="444" t="str">
        <f t="shared" ref="AQ176:AQ226" si="91">IF($C176=(AR$24+1),AR$18,IF($C176&gt;AR$21+AR$24,"",AQ175-AS175))</f>
        <v/>
      </c>
      <c r="AR176" s="444">
        <f t="shared" si="68"/>
        <v>0</v>
      </c>
      <c r="AS176" s="444">
        <f t="shared" si="69"/>
        <v>0</v>
      </c>
      <c r="AT176" s="444"/>
      <c r="AU176" s="444"/>
      <c r="AV176" s="444" t="str">
        <f t="shared" ref="AV176:AV226" si="92">IF($C176=(AW$24+1),AW$18,IF($C176&gt;AW$21+AW$24,"",AV175-AX175))</f>
        <v/>
      </c>
      <c r="AW176" s="444">
        <f t="shared" si="70"/>
        <v>0</v>
      </c>
      <c r="AX176" s="444">
        <f t="shared" si="71"/>
        <v>0</v>
      </c>
      <c r="AY176" s="448"/>
      <c r="AZ176" s="448"/>
      <c r="BB176" s="448">
        <v>130</v>
      </c>
      <c r="BC176" s="456" t="str">
        <f t="shared" ref="BC176:BC226" si="93">IF($C176=(BD$24+1),BD$18,IF($C176&gt;BD$21+BD$24,"",BC175-BE175))</f>
        <v/>
      </c>
      <c r="BD176" s="444">
        <f t="shared" si="72"/>
        <v>0</v>
      </c>
      <c r="BE176" s="444">
        <f t="shared" si="73"/>
        <v>0</v>
      </c>
      <c r="BF176" s="444"/>
      <c r="BG176" s="444"/>
      <c r="BH176" s="444" t="str">
        <f t="shared" ref="BH176:BH226" si="94">IF($C176=(BI$24+1),BI$18,IF($C176&gt;BI$21+BI$24,"",BH175-BJ175))</f>
        <v/>
      </c>
      <c r="BI176" s="444">
        <f t="shared" si="74"/>
        <v>0</v>
      </c>
      <c r="BJ176" s="444">
        <f t="shared" si="75"/>
        <v>0</v>
      </c>
      <c r="BK176" s="444"/>
      <c r="BL176" s="444"/>
      <c r="BM176" s="444" t="str">
        <f t="shared" ref="BM176:BM226" si="95">IF($C176=(BN$24+1),BN$18,IF($C176&gt;BN$21+BN$24,"",BM175-BO175))</f>
        <v/>
      </c>
      <c r="BN176" s="444">
        <f t="shared" si="76"/>
        <v>0</v>
      </c>
      <c r="BO176" s="444">
        <f t="shared" si="77"/>
        <v>0</v>
      </c>
      <c r="BP176" s="448"/>
      <c r="BQ176" s="448"/>
    </row>
    <row r="177" spans="1:69">
      <c r="A177" s="406"/>
      <c r="C177" s="406">
        <v>131</v>
      </c>
      <c r="D177" s="428" t="str">
        <f t="shared" si="78"/>
        <v/>
      </c>
      <c r="E177" s="399">
        <f t="shared" ref="E177:E226" si="96">IF($C177&gt;E$21+E$24,0,+D177*E$19/1200)</f>
        <v>0</v>
      </c>
      <c r="F177" s="399">
        <f t="shared" ref="F177:F226" si="97">IF(D177=0,0,IF($C177&gt;E$21+E$24,0,IF($C177&gt;(E$25+E$24),(+E$26-E177),0)))</f>
        <v>0</v>
      </c>
      <c r="G177" s="399"/>
      <c r="H177" s="399"/>
      <c r="I177" s="399">
        <f t="shared" si="79"/>
        <v>0</v>
      </c>
      <c r="J177" s="399"/>
      <c r="K177" s="399" t="str">
        <f t="shared" si="80"/>
        <v/>
      </c>
      <c r="L177" s="399">
        <f t="shared" ref="L177:L226" si="98">IF($C177&gt;L$21+L$24,0,+K177*L$19/1200)</f>
        <v>0</v>
      </c>
      <c r="M177" s="399">
        <f t="shared" ref="M177:M226" si="99">IF(K177=0,0,IF($C177&gt;L$21+L$24,0,IF($C177&gt;(L$25+L$24),(+L$26-L177),0)))</f>
        <v>0</v>
      </c>
      <c r="N177" s="399"/>
      <c r="O177" s="399"/>
      <c r="P177" s="399">
        <f t="shared" si="81"/>
        <v>0</v>
      </c>
      <c r="Q177" s="399" t="str">
        <f t="shared" si="82"/>
        <v/>
      </c>
      <c r="R177" s="399">
        <f t="shared" ref="R177:R226" si="100">IF($C177&gt;R$21+R$24,0,+Q177*R$19/1200)</f>
        <v>0</v>
      </c>
      <c r="S177" s="399">
        <f t="shared" ref="S177:S226" si="101">IF(Q177=0,0,IF($C177&gt;R$21+R$24,0,IF($C177&gt;(R$25+R$24),(+R$26-R177),0)))</f>
        <v>0</v>
      </c>
      <c r="T177" s="406"/>
      <c r="U177" s="406"/>
      <c r="V177" s="399">
        <f t="shared" si="83"/>
        <v>0</v>
      </c>
      <c r="W177" s="399" t="str">
        <f t="shared" si="84"/>
        <v/>
      </c>
      <c r="X177" s="399">
        <f t="shared" ref="X177:X226" si="102">IF($C177&gt;X$21+X$24,0,+W177*X$19/1200)</f>
        <v>0</v>
      </c>
      <c r="Y177" s="399">
        <f t="shared" ref="Y177:Y226" si="103">IF(W177=0,0,IF($C177&gt;X$21+X$24,0,IF($C177&gt;(X$25+X$24),(+X$26-X177),0)))</f>
        <v>0</v>
      </c>
      <c r="Z177" s="406"/>
      <c r="AA177" s="406"/>
      <c r="AB177" s="399">
        <f t="shared" si="85"/>
        <v>0</v>
      </c>
      <c r="AC177" s="399"/>
      <c r="AD177" s="399" t="str">
        <f t="shared" si="86"/>
        <v/>
      </c>
      <c r="AE177" s="399">
        <f t="shared" si="87"/>
        <v>0</v>
      </c>
      <c r="AF177" s="399">
        <f t="shared" si="88"/>
        <v>0</v>
      </c>
      <c r="AG177" s="448"/>
      <c r="AH177" s="448"/>
      <c r="AI177" s="444">
        <f t="shared" si="89"/>
        <v>0</v>
      </c>
      <c r="AJ177" s="448"/>
      <c r="AK177" s="448">
        <v>131</v>
      </c>
      <c r="AL177" s="456" t="str">
        <f t="shared" si="90"/>
        <v/>
      </c>
      <c r="AM177" s="444">
        <f t="shared" ref="AM177:AM226" si="104">IF($C177&gt;AM$21+AM$24,0,+AL177*AM$19/1200)</f>
        <v>0</v>
      </c>
      <c r="AN177" s="444">
        <f t="shared" ref="AN177:AN226" si="105">IF(AL177=0,0,IF($C177&gt;AM$21+AM$24,0,IF($C177&gt;(AM$25+AM$24),(+AM$26-AM177),0)))</f>
        <v>0</v>
      </c>
      <c r="AO177" s="444"/>
      <c r="AP177" s="444"/>
      <c r="AQ177" s="444" t="str">
        <f t="shared" si="91"/>
        <v/>
      </c>
      <c r="AR177" s="444">
        <f t="shared" ref="AR177:AR226" si="106">IF($C177&gt;AR$21+AR$24,0,+AQ177*AR$19/1200)</f>
        <v>0</v>
      </c>
      <c r="AS177" s="444">
        <f t="shared" ref="AS177:AS226" si="107">IF(AQ177=0,0,IF($C177&gt;AR$21+AR$24,0,IF($C177&gt;(AR$25+AR$24),(+AR$26-AR177),0)))</f>
        <v>0</v>
      </c>
      <c r="AT177" s="444"/>
      <c r="AU177" s="444"/>
      <c r="AV177" s="444" t="str">
        <f t="shared" si="92"/>
        <v/>
      </c>
      <c r="AW177" s="444">
        <f t="shared" ref="AW177:AW226" si="108">IF($C177&gt;AW$21+AW$24,0,+AV177*AW$19/1200)</f>
        <v>0</v>
      </c>
      <c r="AX177" s="444">
        <f t="shared" ref="AX177:AX226" si="109">IF(AV177=0,0,IF($C177&gt;AW$21+AW$24,0,IF($C177&gt;(AW$25+AW$24),(+AW$26-AW177),0)))</f>
        <v>0</v>
      </c>
      <c r="AY177" s="448"/>
      <c r="AZ177" s="448"/>
      <c r="BB177" s="448">
        <v>131</v>
      </c>
      <c r="BC177" s="456" t="str">
        <f t="shared" si="93"/>
        <v/>
      </c>
      <c r="BD177" s="444">
        <f t="shared" ref="BD177:BD226" si="110">IF($C177&gt;BD$21+BD$24,0,+BC177*BD$19/1200)</f>
        <v>0</v>
      </c>
      <c r="BE177" s="444">
        <f t="shared" ref="BE177:BE226" si="111">IF(BC177=0,0,IF($C177&gt;BD$21+BD$24,0,IF($C177&gt;(BD$25+BD$24),(+BD$26-BD177),0)))</f>
        <v>0</v>
      </c>
      <c r="BF177" s="444"/>
      <c r="BG177" s="444"/>
      <c r="BH177" s="444" t="str">
        <f t="shared" si="94"/>
        <v/>
      </c>
      <c r="BI177" s="444">
        <f t="shared" ref="BI177:BI226" si="112">IF($C177&gt;BI$21+BI$24,0,+BH177*BI$19/1200)</f>
        <v>0</v>
      </c>
      <c r="BJ177" s="444">
        <f t="shared" ref="BJ177:BJ226" si="113">IF(BH177=0,0,IF($C177&gt;BI$21+BI$24,0,IF($C177&gt;(BI$25+BI$24),(+BI$26-BI177),0)))</f>
        <v>0</v>
      </c>
      <c r="BK177" s="444"/>
      <c r="BL177" s="444"/>
      <c r="BM177" s="444" t="str">
        <f t="shared" si="95"/>
        <v/>
      </c>
      <c r="BN177" s="444">
        <f t="shared" ref="BN177:BN226" si="114">IF($C177&gt;BN$21+BN$24,0,+BM177*BN$19/1200)</f>
        <v>0</v>
      </c>
      <c r="BO177" s="444">
        <f t="shared" ref="BO177:BO226" si="115">IF(BM177=0,0,IF($C177&gt;BN$21+BN$24,0,IF($C177&gt;(BN$25+BN$24),(+BN$26-BN177),0)))</f>
        <v>0</v>
      </c>
      <c r="BP177" s="448"/>
      <c r="BQ177" s="448"/>
    </row>
    <row r="178" spans="1:69">
      <c r="A178" s="406"/>
      <c r="C178" s="406">
        <v>132</v>
      </c>
      <c r="D178" s="428" t="str">
        <f t="shared" si="78"/>
        <v/>
      </c>
      <c r="E178" s="399">
        <f t="shared" si="96"/>
        <v>0</v>
      </c>
      <c r="F178" s="399">
        <f t="shared" si="97"/>
        <v>0</v>
      </c>
      <c r="G178" s="399">
        <f>SUM(E167:E178)</f>
        <v>0</v>
      </c>
      <c r="H178" s="399">
        <f>SUM(F167:F178)</f>
        <v>0</v>
      </c>
      <c r="I178" s="399">
        <f t="shared" si="79"/>
        <v>0</v>
      </c>
      <c r="J178" s="399"/>
      <c r="K178" s="399" t="str">
        <f t="shared" si="80"/>
        <v/>
      </c>
      <c r="L178" s="399">
        <f t="shared" si="98"/>
        <v>0</v>
      </c>
      <c r="M178" s="399">
        <f t="shared" si="99"/>
        <v>0</v>
      </c>
      <c r="N178" s="399">
        <f>SUM(L167:L178)</f>
        <v>0</v>
      </c>
      <c r="O178" s="399">
        <f>SUM(M167:M178)</f>
        <v>0</v>
      </c>
      <c r="P178" s="399">
        <f t="shared" si="81"/>
        <v>0</v>
      </c>
      <c r="Q178" s="399" t="str">
        <f t="shared" si="82"/>
        <v/>
      </c>
      <c r="R178" s="399">
        <f t="shared" si="100"/>
        <v>0</v>
      </c>
      <c r="S178" s="399">
        <f t="shared" si="101"/>
        <v>0</v>
      </c>
      <c r="T178" s="428">
        <f>SUM(R167:R178)</f>
        <v>0</v>
      </c>
      <c r="U178" s="428">
        <f>SUM(S167:S178)</f>
        <v>0</v>
      </c>
      <c r="V178" s="399">
        <f t="shared" si="83"/>
        <v>0</v>
      </c>
      <c r="W178" s="399" t="str">
        <f t="shared" si="84"/>
        <v/>
      </c>
      <c r="X178" s="399">
        <f t="shared" si="102"/>
        <v>0</v>
      </c>
      <c r="Y178" s="399">
        <f t="shared" si="103"/>
        <v>0</v>
      </c>
      <c r="Z178" s="428">
        <f>SUM(X167:X178)</f>
        <v>0</v>
      </c>
      <c r="AA178" s="428">
        <f>SUM(Y167:Y178)</f>
        <v>0</v>
      </c>
      <c r="AB178" s="399">
        <f t="shared" si="85"/>
        <v>0</v>
      </c>
      <c r="AC178" s="399"/>
      <c r="AD178" s="399" t="str">
        <f t="shared" si="86"/>
        <v/>
      </c>
      <c r="AE178" s="399">
        <f t="shared" si="87"/>
        <v>0</v>
      </c>
      <c r="AF178" s="399">
        <f t="shared" si="88"/>
        <v>0</v>
      </c>
      <c r="AG178" s="456">
        <f>SUM(AE167:AE178)</f>
        <v>0</v>
      </c>
      <c r="AH178" s="456">
        <f>SUM(AF167:AF178)</f>
        <v>0</v>
      </c>
      <c r="AI178" s="444">
        <f t="shared" si="89"/>
        <v>0</v>
      </c>
      <c r="AJ178" s="448"/>
      <c r="AK178" s="448">
        <v>132</v>
      </c>
      <c r="AL178" s="456" t="str">
        <f t="shared" si="90"/>
        <v/>
      </c>
      <c r="AM178" s="444">
        <f t="shared" si="104"/>
        <v>0</v>
      </c>
      <c r="AN178" s="444">
        <f t="shared" si="105"/>
        <v>0</v>
      </c>
      <c r="AO178" s="444">
        <f>SUM(AM167:AM178)</f>
        <v>0</v>
      </c>
      <c r="AP178" s="444">
        <f>SUM(AN167:AN178)</f>
        <v>0</v>
      </c>
      <c r="AQ178" s="444" t="str">
        <f t="shared" si="91"/>
        <v/>
      </c>
      <c r="AR178" s="444">
        <f t="shared" si="106"/>
        <v>0</v>
      </c>
      <c r="AS178" s="444">
        <f t="shared" si="107"/>
        <v>0</v>
      </c>
      <c r="AT178" s="444">
        <f>SUM(AR167:AR178)</f>
        <v>0</v>
      </c>
      <c r="AU178" s="444">
        <f>SUM(AS167:AS178)</f>
        <v>0</v>
      </c>
      <c r="AV178" s="444" t="str">
        <f t="shared" si="92"/>
        <v/>
      </c>
      <c r="AW178" s="444">
        <f t="shared" si="108"/>
        <v>0</v>
      </c>
      <c r="AX178" s="444">
        <f t="shared" si="109"/>
        <v>0</v>
      </c>
      <c r="AY178" s="456">
        <f>SUM(AW167:AW178)</f>
        <v>0</v>
      </c>
      <c r="AZ178" s="456">
        <f>SUM(AX167:AX178)</f>
        <v>0</v>
      </c>
      <c r="BB178" s="448">
        <v>132</v>
      </c>
      <c r="BC178" s="456" t="str">
        <f t="shared" si="93"/>
        <v/>
      </c>
      <c r="BD178" s="444">
        <f t="shared" si="110"/>
        <v>0</v>
      </c>
      <c r="BE178" s="444">
        <f t="shared" si="111"/>
        <v>0</v>
      </c>
      <c r="BF178" s="444">
        <f>SUM(BD167:BD178)</f>
        <v>0</v>
      </c>
      <c r="BG178" s="444">
        <f>SUM(BE167:BE178)</f>
        <v>0</v>
      </c>
      <c r="BH178" s="444" t="str">
        <f t="shared" si="94"/>
        <v/>
      </c>
      <c r="BI178" s="444">
        <f t="shared" si="112"/>
        <v>0</v>
      </c>
      <c r="BJ178" s="444">
        <f t="shared" si="113"/>
        <v>0</v>
      </c>
      <c r="BK178" s="444">
        <f>SUM(BI167:BI178)</f>
        <v>0</v>
      </c>
      <c r="BL178" s="444">
        <f>SUM(BJ167:BJ178)</f>
        <v>0</v>
      </c>
      <c r="BM178" s="444" t="str">
        <f t="shared" si="95"/>
        <v/>
      </c>
      <c r="BN178" s="444">
        <f t="shared" si="114"/>
        <v>0</v>
      </c>
      <c r="BO178" s="444">
        <f t="shared" si="115"/>
        <v>0</v>
      </c>
      <c r="BP178" s="456">
        <f>SUM(BN167:BN178)</f>
        <v>0</v>
      </c>
      <c r="BQ178" s="456">
        <f>SUM(BO167:BO178)</f>
        <v>0</v>
      </c>
    </row>
    <row r="179" spans="1:69">
      <c r="A179" s="406"/>
      <c r="C179" s="406">
        <v>133</v>
      </c>
      <c r="D179" s="428" t="str">
        <f t="shared" si="78"/>
        <v/>
      </c>
      <c r="E179" s="399">
        <f t="shared" si="96"/>
        <v>0</v>
      </c>
      <c r="F179" s="399">
        <f t="shared" si="97"/>
        <v>0</v>
      </c>
      <c r="G179" s="399"/>
      <c r="H179" s="399"/>
      <c r="I179" s="399">
        <f t="shared" si="79"/>
        <v>0</v>
      </c>
      <c r="J179" s="399"/>
      <c r="K179" s="399" t="str">
        <f t="shared" si="80"/>
        <v/>
      </c>
      <c r="L179" s="399">
        <f t="shared" si="98"/>
        <v>0</v>
      </c>
      <c r="M179" s="399">
        <f t="shared" si="99"/>
        <v>0</v>
      </c>
      <c r="N179" s="399"/>
      <c r="O179" s="399"/>
      <c r="P179" s="399">
        <f t="shared" si="81"/>
        <v>0</v>
      </c>
      <c r="Q179" s="399" t="str">
        <f t="shared" si="82"/>
        <v/>
      </c>
      <c r="R179" s="399">
        <f t="shared" si="100"/>
        <v>0</v>
      </c>
      <c r="S179" s="399">
        <f t="shared" si="101"/>
        <v>0</v>
      </c>
      <c r="T179" s="406"/>
      <c r="U179" s="406"/>
      <c r="V179" s="399">
        <f t="shared" si="83"/>
        <v>0</v>
      </c>
      <c r="W179" s="399" t="str">
        <f t="shared" si="84"/>
        <v/>
      </c>
      <c r="X179" s="399">
        <f t="shared" si="102"/>
        <v>0</v>
      </c>
      <c r="Y179" s="399">
        <f t="shared" si="103"/>
        <v>0</v>
      </c>
      <c r="Z179" s="406"/>
      <c r="AA179" s="406"/>
      <c r="AB179" s="399">
        <f t="shared" si="85"/>
        <v>0</v>
      </c>
      <c r="AC179" s="399"/>
      <c r="AD179" s="399" t="str">
        <f t="shared" si="86"/>
        <v/>
      </c>
      <c r="AE179" s="399">
        <f t="shared" si="87"/>
        <v>0</v>
      </c>
      <c r="AF179" s="399">
        <f t="shared" si="88"/>
        <v>0</v>
      </c>
      <c r="AG179" s="448"/>
      <c r="AH179" s="448"/>
      <c r="AI179" s="444">
        <f t="shared" si="89"/>
        <v>0</v>
      </c>
      <c r="AJ179" s="448"/>
      <c r="AK179" s="448">
        <v>133</v>
      </c>
      <c r="AL179" s="456" t="str">
        <f t="shared" si="90"/>
        <v/>
      </c>
      <c r="AM179" s="444">
        <f t="shared" si="104"/>
        <v>0</v>
      </c>
      <c r="AN179" s="444">
        <f t="shared" si="105"/>
        <v>0</v>
      </c>
      <c r="AO179" s="444"/>
      <c r="AP179" s="444"/>
      <c r="AQ179" s="444" t="str">
        <f t="shared" si="91"/>
        <v/>
      </c>
      <c r="AR179" s="444">
        <f t="shared" si="106"/>
        <v>0</v>
      </c>
      <c r="AS179" s="444">
        <f t="shared" si="107"/>
        <v>0</v>
      </c>
      <c r="AT179" s="444"/>
      <c r="AU179" s="444"/>
      <c r="AV179" s="444" t="str">
        <f t="shared" si="92"/>
        <v/>
      </c>
      <c r="AW179" s="444">
        <f t="shared" si="108"/>
        <v>0</v>
      </c>
      <c r="AX179" s="444">
        <f t="shared" si="109"/>
        <v>0</v>
      </c>
      <c r="AY179" s="448"/>
      <c r="AZ179" s="448"/>
      <c r="BB179" s="448">
        <v>133</v>
      </c>
      <c r="BC179" s="456" t="str">
        <f t="shared" si="93"/>
        <v/>
      </c>
      <c r="BD179" s="444">
        <f t="shared" si="110"/>
        <v>0</v>
      </c>
      <c r="BE179" s="444">
        <f t="shared" si="111"/>
        <v>0</v>
      </c>
      <c r="BF179" s="444"/>
      <c r="BG179" s="444"/>
      <c r="BH179" s="444" t="str">
        <f t="shared" si="94"/>
        <v/>
      </c>
      <c r="BI179" s="444">
        <f t="shared" si="112"/>
        <v>0</v>
      </c>
      <c r="BJ179" s="444">
        <f t="shared" si="113"/>
        <v>0</v>
      </c>
      <c r="BK179" s="444"/>
      <c r="BL179" s="444"/>
      <c r="BM179" s="444" t="str">
        <f t="shared" si="95"/>
        <v/>
      </c>
      <c r="BN179" s="444">
        <f t="shared" si="114"/>
        <v>0</v>
      </c>
      <c r="BO179" s="444">
        <f t="shared" si="115"/>
        <v>0</v>
      </c>
      <c r="BP179" s="448"/>
      <c r="BQ179" s="448"/>
    </row>
    <row r="180" spans="1:69">
      <c r="A180" s="406"/>
      <c r="C180" s="406">
        <v>134</v>
      </c>
      <c r="D180" s="428" t="str">
        <f t="shared" si="78"/>
        <v/>
      </c>
      <c r="E180" s="399">
        <f t="shared" si="96"/>
        <v>0</v>
      </c>
      <c r="F180" s="399">
        <f t="shared" si="97"/>
        <v>0</v>
      </c>
      <c r="G180" s="399"/>
      <c r="H180" s="399"/>
      <c r="I180" s="399">
        <f t="shared" si="79"/>
        <v>0</v>
      </c>
      <c r="J180" s="399"/>
      <c r="K180" s="399" t="str">
        <f t="shared" si="80"/>
        <v/>
      </c>
      <c r="L180" s="399">
        <f t="shared" si="98"/>
        <v>0</v>
      </c>
      <c r="M180" s="399">
        <f t="shared" si="99"/>
        <v>0</v>
      </c>
      <c r="N180" s="399"/>
      <c r="O180" s="399"/>
      <c r="P180" s="399">
        <f t="shared" si="81"/>
        <v>0</v>
      </c>
      <c r="Q180" s="399" t="str">
        <f t="shared" si="82"/>
        <v/>
      </c>
      <c r="R180" s="399">
        <f t="shared" si="100"/>
        <v>0</v>
      </c>
      <c r="S180" s="399">
        <f t="shared" si="101"/>
        <v>0</v>
      </c>
      <c r="T180" s="406"/>
      <c r="U180" s="406"/>
      <c r="V180" s="399">
        <f t="shared" si="83"/>
        <v>0</v>
      </c>
      <c r="W180" s="399" t="str">
        <f t="shared" si="84"/>
        <v/>
      </c>
      <c r="X180" s="399">
        <f t="shared" si="102"/>
        <v>0</v>
      </c>
      <c r="Y180" s="399">
        <f t="shared" si="103"/>
        <v>0</v>
      </c>
      <c r="Z180" s="406"/>
      <c r="AA180" s="406"/>
      <c r="AB180" s="399">
        <f t="shared" si="85"/>
        <v>0</v>
      </c>
      <c r="AC180" s="399"/>
      <c r="AD180" s="399" t="str">
        <f t="shared" si="86"/>
        <v/>
      </c>
      <c r="AE180" s="399">
        <f t="shared" si="87"/>
        <v>0</v>
      </c>
      <c r="AF180" s="399">
        <f t="shared" si="88"/>
        <v>0</v>
      </c>
      <c r="AG180" s="448"/>
      <c r="AH180" s="448"/>
      <c r="AI180" s="444">
        <f t="shared" si="89"/>
        <v>0</v>
      </c>
      <c r="AJ180" s="448"/>
      <c r="AK180" s="448">
        <v>134</v>
      </c>
      <c r="AL180" s="456" t="str">
        <f t="shared" si="90"/>
        <v/>
      </c>
      <c r="AM180" s="444">
        <f t="shared" si="104"/>
        <v>0</v>
      </c>
      <c r="AN180" s="444">
        <f t="shared" si="105"/>
        <v>0</v>
      </c>
      <c r="AO180" s="444"/>
      <c r="AP180" s="444"/>
      <c r="AQ180" s="444" t="str">
        <f t="shared" si="91"/>
        <v/>
      </c>
      <c r="AR180" s="444">
        <f t="shared" si="106"/>
        <v>0</v>
      </c>
      <c r="AS180" s="444">
        <f t="shared" si="107"/>
        <v>0</v>
      </c>
      <c r="AT180" s="444"/>
      <c r="AU180" s="444"/>
      <c r="AV180" s="444" t="str">
        <f t="shared" si="92"/>
        <v/>
      </c>
      <c r="AW180" s="444">
        <f t="shared" si="108"/>
        <v>0</v>
      </c>
      <c r="AX180" s="444">
        <f t="shared" si="109"/>
        <v>0</v>
      </c>
      <c r="AY180" s="448"/>
      <c r="AZ180" s="448"/>
      <c r="BB180" s="448">
        <v>134</v>
      </c>
      <c r="BC180" s="456" t="str">
        <f t="shared" si="93"/>
        <v/>
      </c>
      <c r="BD180" s="444">
        <f t="shared" si="110"/>
        <v>0</v>
      </c>
      <c r="BE180" s="444">
        <f t="shared" si="111"/>
        <v>0</v>
      </c>
      <c r="BF180" s="444"/>
      <c r="BG180" s="444"/>
      <c r="BH180" s="444" t="str">
        <f t="shared" si="94"/>
        <v/>
      </c>
      <c r="BI180" s="444">
        <f t="shared" si="112"/>
        <v>0</v>
      </c>
      <c r="BJ180" s="444">
        <f t="shared" si="113"/>
        <v>0</v>
      </c>
      <c r="BK180" s="444"/>
      <c r="BL180" s="444"/>
      <c r="BM180" s="444" t="str">
        <f t="shared" si="95"/>
        <v/>
      </c>
      <c r="BN180" s="444">
        <f t="shared" si="114"/>
        <v>0</v>
      </c>
      <c r="BO180" s="444">
        <f t="shared" si="115"/>
        <v>0</v>
      </c>
      <c r="BP180" s="448"/>
      <c r="BQ180" s="448"/>
    </row>
    <row r="181" spans="1:69">
      <c r="A181" s="406"/>
      <c r="C181" s="406">
        <v>135</v>
      </c>
      <c r="D181" s="428" t="str">
        <f t="shared" si="78"/>
        <v/>
      </c>
      <c r="E181" s="399">
        <f t="shared" si="96"/>
        <v>0</v>
      </c>
      <c r="F181" s="399">
        <f t="shared" si="97"/>
        <v>0</v>
      </c>
      <c r="G181" s="399"/>
      <c r="H181" s="399"/>
      <c r="I181" s="399">
        <f t="shared" si="79"/>
        <v>0</v>
      </c>
      <c r="J181" s="399"/>
      <c r="K181" s="399" t="str">
        <f t="shared" si="80"/>
        <v/>
      </c>
      <c r="L181" s="399">
        <f t="shared" si="98"/>
        <v>0</v>
      </c>
      <c r="M181" s="399">
        <f t="shared" si="99"/>
        <v>0</v>
      </c>
      <c r="N181" s="399"/>
      <c r="O181" s="399"/>
      <c r="P181" s="399">
        <f t="shared" si="81"/>
        <v>0</v>
      </c>
      <c r="Q181" s="399" t="str">
        <f t="shared" si="82"/>
        <v/>
      </c>
      <c r="R181" s="399">
        <f t="shared" si="100"/>
        <v>0</v>
      </c>
      <c r="S181" s="399">
        <f t="shared" si="101"/>
        <v>0</v>
      </c>
      <c r="T181" s="406"/>
      <c r="U181" s="406"/>
      <c r="V181" s="399">
        <f t="shared" si="83"/>
        <v>0</v>
      </c>
      <c r="W181" s="399" t="str">
        <f t="shared" si="84"/>
        <v/>
      </c>
      <c r="X181" s="399">
        <f t="shared" si="102"/>
        <v>0</v>
      </c>
      <c r="Y181" s="399">
        <f t="shared" si="103"/>
        <v>0</v>
      </c>
      <c r="Z181" s="406"/>
      <c r="AA181" s="406"/>
      <c r="AB181" s="399">
        <f t="shared" si="85"/>
        <v>0</v>
      </c>
      <c r="AC181" s="399"/>
      <c r="AD181" s="399" t="str">
        <f t="shared" si="86"/>
        <v/>
      </c>
      <c r="AE181" s="399">
        <f t="shared" si="87"/>
        <v>0</v>
      </c>
      <c r="AF181" s="399">
        <f t="shared" si="88"/>
        <v>0</v>
      </c>
      <c r="AG181" s="448"/>
      <c r="AH181" s="448"/>
      <c r="AI181" s="444">
        <f t="shared" si="89"/>
        <v>0</v>
      </c>
      <c r="AJ181" s="448"/>
      <c r="AK181" s="448">
        <v>135</v>
      </c>
      <c r="AL181" s="456" t="str">
        <f t="shared" si="90"/>
        <v/>
      </c>
      <c r="AM181" s="444">
        <f t="shared" si="104"/>
        <v>0</v>
      </c>
      <c r="AN181" s="444">
        <f t="shared" si="105"/>
        <v>0</v>
      </c>
      <c r="AO181" s="444"/>
      <c r="AP181" s="444"/>
      <c r="AQ181" s="444" t="str">
        <f t="shared" si="91"/>
        <v/>
      </c>
      <c r="AR181" s="444">
        <f t="shared" si="106"/>
        <v>0</v>
      </c>
      <c r="AS181" s="444">
        <f t="shared" si="107"/>
        <v>0</v>
      </c>
      <c r="AT181" s="444"/>
      <c r="AU181" s="444"/>
      <c r="AV181" s="444" t="str">
        <f t="shared" si="92"/>
        <v/>
      </c>
      <c r="AW181" s="444">
        <f t="shared" si="108"/>
        <v>0</v>
      </c>
      <c r="AX181" s="444">
        <f t="shared" si="109"/>
        <v>0</v>
      </c>
      <c r="AY181" s="448"/>
      <c r="AZ181" s="448"/>
      <c r="BB181" s="448">
        <v>135</v>
      </c>
      <c r="BC181" s="456" t="str">
        <f t="shared" si="93"/>
        <v/>
      </c>
      <c r="BD181" s="444">
        <f t="shared" si="110"/>
        <v>0</v>
      </c>
      <c r="BE181" s="444">
        <f t="shared" si="111"/>
        <v>0</v>
      </c>
      <c r="BF181" s="444"/>
      <c r="BG181" s="444"/>
      <c r="BH181" s="444" t="str">
        <f t="shared" si="94"/>
        <v/>
      </c>
      <c r="BI181" s="444">
        <f t="shared" si="112"/>
        <v>0</v>
      </c>
      <c r="BJ181" s="444">
        <f t="shared" si="113"/>
        <v>0</v>
      </c>
      <c r="BK181" s="444"/>
      <c r="BL181" s="444"/>
      <c r="BM181" s="444" t="str">
        <f t="shared" si="95"/>
        <v/>
      </c>
      <c r="BN181" s="444">
        <f t="shared" si="114"/>
        <v>0</v>
      </c>
      <c r="BO181" s="444">
        <f t="shared" si="115"/>
        <v>0</v>
      </c>
      <c r="BP181" s="448"/>
      <c r="BQ181" s="448"/>
    </row>
    <row r="182" spans="1:69">
      <c r="A182" s="406"/>
      <c r="C182" s="406">
        <v>136</v>
      </c>
      <c r="D182" s="428" t="str">
        <f t="shared" si="78"/>
        <v/>
      </c>
      <c r="E182" s="399">
        <f t="shared" si="96"/>
        <v>0</v>
      </c>
      <c r="F182" s="399">
        <f t="shared" si="97"/>
        <v>0</v>
      </c>
      <c r="G182" s="399"/>
      <c r="H182" s="399"/>
      <c r="I182" s="399">
        <f t="shared" si="79"/>
        <v>0</v>
      </c>
      <c r="J182" s="399"/>
      <c r="K182" s="399" t="str">
        <f t="shared" si="80"/>
        <v/>
      </c>
      <c r="L182" s="399">
        <f t="shared" si="98"/>
        <v>0</v>
      </c>
      <c r="M182" s="399">
        <f t="shared" si="99"/>
        <v>0</v>
      </c>
      <c r="N182" s="399"/>
      <c r="O182" s="399"/>
      <c r="P182" s="399">
        <f t="shared" si="81"/>
        <v>0</v>
      </c>
      <c r="Q182" s="399" t="str">
        <f t="shared" si="82"/>
        <v/>
      </c>
      <c r="R182" s="399">
        <f t="shared" si="100"/>
        <v>0</v>
      </c>
      <c r="S182" s="399">
        <f t="shared" si="101"/>
        <v>0</v>
      </c>
      <c r="T182" s="406"/>
      <c r="U182" s="406"/>
      <c r="V182" s="399">
        <f t="shared" si="83"/>
        <v>0</v>
      </c>
      <c r="W182" s="399" t="str">
        <f t="shared" si="84"/>
        <v/>
      </c>
      <c r="X182" s="399">
        <f t="shared" si="102"/>
        <v>0</v>
      </c>
      <c r="Y182" s="399">
        <f t="shared" si="103"/>
        <v>0</v>
      </c>
      <c r="Z182" s="406"/>
      <c r="AA182" s="406"/>
      <c r="AB182" s="399">
        <f t="shared" si="85"/>
        <v>0</v>
      </c>
      <c r="AC182" s="399"/>
      <c r="AD182" s="399" t="str">
        <f t="shared" si="86"/>
        <v/>
      </c>
      <c r="AE182" s="399">
        <f t="shared" si="87"/>
        <v>0</v>
      </c>
      <c r="AF182" s="399">
        <f t="shared" si="88"/>
        <v>0</v>
      </c>
      <c r="AG182" s="448"/>
      <c r="AH182" s="448"/>
      <c r="AI182" s="444">
        <f t="shared" si="89"/>
        <v>0</v>
      </c>
      <c r="AJ182" s="448"/>
      <c r="AK182" s="448">
        <v>136</v>
      </c>
      <c r="AL182" s="456" t="str">
        <f t="shared" si="90"/>
        <v/>
      </c>
      <c r="AM182" s="444">
        <f t="shared" si="104"/>
        <v>0</v>
      </c>
      <c r="AN182" s="444">
        <f t="shared" si="105"/>
        <v>0</v>
      </c>
      <c r="AO182" s="444"/>
      <c r="AP182" s="444"/>
      <c r="AQ182" s="444" t="str">
        <f t="shared" si="91"/>
        <v/>
      </c>
      <c r="AR182" s="444">
        <f t="shared" si="106"/>
        <v>0</v>
      </c>
      <c r="AS182" s="444">
        <f t="shared" si="107"/>
        <v>0</v>
      </c>
      <c r="AT182" s="444"/>
      <c r="AU182" s="444"/>
      <c r="AV182" s="444" t="str">
        <f t="shared" si="92"/>
        <v/>
      </c>
      <c r="AW182" s="444">
        <f t="shared" si="108"/>
        <v>0</v>
      </c>
      <c r="AX182" s="444">
        <f t="shared" si="109"/>
        <v>0</v>
      </c>
      <c r="AY182" s="448"/>
      <c r="AZ182" s="448"/>
      <c r="BB182" s="448">
        <v>136</v>
      </c>
      <c r="BC182" s="456" t="str">
        <f t="shared" si="93"/>
        <v/>
      </c>
      <c r="BD182" s="444">
        <f t="shared" si="110"/>
        <v>0</v>
      </c>
      <c r="BE182" s="444">
        <f t="shared" si="111"/>
        <v>0</v>
      </c>
      <c r="BF182" s="444"/>
      <c r="BG182" s="444"/>
      <c r="BH182" s="444" t="str">
        <f t="shared" si="94"/>
        <v/>
      </c>
      <c r="BI182" s="444">
        <f t="shared" si="112"/>
        <v>0</v>
      </c>
      <c r="BJ182" s="444">
        <f t="shared" si="113"/>
        <v>0</v>
      </c>
      <c r="BK182" s="444"/>
      <c r="BL182" s="444"/>
      <c r="BM182" s="444" t="str">
        <f t="shared" si="95"/>
        <v/>
      </c>
      <c r="BN182" s="444">
        <f t="shared" si="114"/>
        <v>0</v>
      </c>
      <c r="BO182" s="444">
        <f t="shared" si="115"/>
        <v>0</v>
      </c>
      <c r="BP182" s="448"/>
      <c r="BQ182" s="448"/>
    </row>
    <row r="183" spans="1:69">
      <c r="A183" s="406"/>
      <c r="C183" s="406">
        <v>137</v>
      </c>
      <c r="D183" s="428" t="str">
        <f t="shared" si="78"/>
        <v/>
      </c>
      <c r="E183" s="399">
        <f t="shared" si="96"/>
        <v>0</v>
      </c>
      <c r="F183" s="399">
        <f t="shared" si="97"/>
        <v>0</v>
      </c>
      <c r="G183" s="399"/>
      <c r="H183" s="399"/>
      <c r="I183" s="399">
        <f t="shared" si="79"/>
        <v>0</v>
      </c>
      <c r="J183" s="399"/>
      <c r="K183" s="399" t="str">
        <f t="shared" si="80"/>
        <v/>
      </c>
      <c r="L183" s="399">
        <f t="shared" si="98"/>
        <v>0</v>
      </c>
      <c r="M183" s="399">
        <f t="shared" si="99"/>
        <v>0</v>
      </c>
      <c r="N183" s="399"/>
      <c r="O183" s="399"/>
      <c r="P183" s="399">
        <f t="shared" si="81"/>
        <v>0</v>
      </c>
      <c r="Q183" s="399" t="str">
        <f t="shared" si="82"/>
        <v/>
      </c>
      <c r="R183" s="399">
        <f t="shared" si="100"/>
        <v>0</v>
      </c>
      <c r="S183" s="399">
        <f t="shared" si="101"/>
        <v>0</v>
      </c>
      <c r="T183" s="406"/>
      <c r="U183" s="406"/>
      <c r="V183" s="399">
        <f t="shared" si="83"/>
        <v>0</v>
      </c>
      <c r="W183" s="399" t="str">
        <f t="shared" si="84"/>
        <v/>
      </c>
      <c r="X183" s="399">
        <f t="shared" si="102"/>
        <v>0</v>
      </c>
      <c r="Y183" s="399">
        <f t="shared" si="103"/>
        <v>0</v>
      </c>
      <c r="Z183" s="406"/>
      <c r="AA183" s="406"/>
      <c r="AB183" s="399">
        <f t="shared" si="85"/>
        <v>0</v>
      </c>
      <c r="AC183" s="399"/>
      <c r="AD183" s="399" t="str">
        <f t="shared" si="86"/>
        <v/>
      </c>
      <c r="AE183" s="399">
        <f t="shared" si="87"/>
        <v>0</v>
      </c>
      <c r="AF183" s="399">
        <f t="shared" si="88"/>
        <v>0</v>
      </c>
      <c r="AG183" s="448"/>
      <c r="AH183" s="448"/>
      <c r="AI183" s="444">
        <f t="shared" si="89"/>
        <v>0</v>
      </c>
      <c r="AJ183" s="448"/>
      <c r="AK183" s="448">
        <v>137</v>
      </c>
      <c r="AL183" s="456" t="str">
        <f t="shared" si="90"/>
        <v/>
      </c>
      <c r="AM183" s="444">
        <f t="shared" si="104"/>
        <v>0</v>
      </c>
      <c r="AN183" s="444">
        <f t="shared" si="105"/>
        <v>0</v>
      </c>
      <c r="AO183" s="444"/>
      <c r="AP183" s="444"/>
      <c r="AQ183" s="444" t="str">
        <f t="shared" si="91"/>
        <v/>
      </c>
      <c r="AR183" s="444">
        <f t="shared" si="106"/>
        <v>0</v>
      </c>
      <c r="AS183" s="444">
        <f t="shared" si="107"/>
        <v>0</v>
      </c>
      <c r="AT183" s="444"/>
      <c r="AU183" s="444"/>
      <c r="AV183" s="444" t="str">
        <f t="shared" si="92"/>
        <v/>
      </c>
      <c r="AW183" s="444">
        <f t="shared" si="108"/>
        <v>0</v>
      </c>
      <c r="AX183" s="444">
        <f t="shared" si="109"/>
        <v>0</v>
      </c>
      <c r="AY183" s="448"/>
      <c r="AZ183" s="448"/>
      <c r="BB183" s="448">
        <v>137</v>
      </c>
      <c r="BC183" s="456" t="str">
        <f t="shared" si="93"/>
        <v/>
      </c>
      <c r="BD183" s="444">
        <f t="shared" si="110"/>
        <v>0</v>
      </c>
      <c r="BE183" s="444">
        <f t="shared" si="111"/>
        <v>0</v>
      </c>
      <c r="BF183" s="444"/>
      <c r="BG183" s="444"/>
      <c r="BH183" s="444" t="str">
        <f t="shared" si="94"/>
        <v/>
      </c>
      <c r="BI183" s="444">
        <f t="shared" si="112"/>
        <v>0</v>
      </c>
      <c r="BJ183" s="444">
        <f t="shared" si="113"/>
        <v>0</v>
      </c>
      <c r="BK183" s="444"/>
      <c r="BL183" s="444"/>
      <c r="BM183" s="444" t="str">
        <f t="shared" si="95"/>
        <v/>
      </c>
      <c r="BN183" s="444">
        <f t="shared" si="114"/>
        <v>0</v>
      </c>
      <c r="BO183" s="444">
        <f t="shared" si="115"/>
        <v>0</v>
      </c>
      <c r="BP183" s="448"/>
      <c r="BQ183" s="448"/>
    </row>
    <row r="184" spans="1:69">
      <c r="A184" s="406"/>
      <c r="C184" s="406">
        <v>138</v>
      </c>
      <c r="D184" s="428" t="str">
        <f t="shared" si="78"/>
        <v/>
      </c>
      <c r="E184" s="399">
        <f t="shared" si="96"/>
        <v>0</v>
      </c>
      <c r="F184" s="399">
        <f t="shared" si="97"/>
        <v>0</v>
      </c>
      <c r="G184" s="399"/>
      <c r="H184" s="399"/>
      <c r="I184" s="399">
        <f t="shared" si="79"/>
        <v>0</v>
      </c>
      <c r="J184" s="399"/>
      <c r="K184" s="399" t="str">
        <f t="shared" si="80"/>
        <v/>
      </c>
      <c r="L184" s="399">
        <f t="shared" si="98"/>
        <v>0</v>
      </c>
      <c r="M184" s="399">
        <f t="shared" si="99"/>
        <v>0</v>
      </c>
      <c r="N184" s="399"/>
      <c r="O184" s="399"/>
      <c r="P184" s="399">
        <f t="shared" si="81"/>
        <v>0</v>
      </c>
      <c r="Q184" s="399" t="str">
        <f t="shared" si="82"/>
        <v/>
      </c>
      <c r="R184" s="399">
        <f t="shared" si="100"/>
        <v>0</v>
      </c>
      <c r="S184" s="399">
        <f t="shared" si="101"/>
        <v>0</v>
      </c>
      <c r="T184" s="406"/>
      <c r="U184" s="406"/>
      <c r="V184" s="399">
        <f t="shared" si="83"/>
        <v>0</v>
      </c>
      <c r="W184" s="399" t="str">
        <f t="shared" si="84"/>
        <v/>
      </c>
      <c r="X184" s="399">
        <f t="shared" si="102"/>
        <v>0</v>
      </c>
      <c r="Y184" s="399">
        <f t="shared" si="103"/>
        <v>0</v>
      </c>
      <c r="Z184" s="406"/>
      <c r="AA184" s="406"/>
      <c r="AB184" s="399">
        <f t="shared" si="85"/>
        <v>0</v>
      </c>
      <c r="AC184" s="399"/>
      <c r="AD184" s="399" t="str">
        <f t="shared" si="86"/>
        <v/>
      </c>
      <c r="AE184" s="399">
        <f t="shared" si="87"/>
        <v>0</v>
      </c>
      <c r="AF184" s="399">
        <f t="shared" si="88"/>
        <v>0</v>
      </c>
      <c r="AG184" s="448"/>
      <c r="AH184" s="448"/>
      <c r="AI184" s="444">
        <f t="shared" si="89"/>
        <v>0</v>
      </c>
      <c r="AJ184" s="448"/>
      <c r="AK184" s="448">
        <v>138</v>
      </c>
      <c r="AL184" s="456" t="str">
        <f t="shared" si="90"/>
        <v/>
      </c>
      <c r="AM184" s="444">
        <f t="shared" si="104"/>
        <v>0</v>
      </c>
      <c r="AN184" s="444">
        <f t="shared" si="105"/>
        <v>0</v>
      </c>
      <c r="AO184" s="444"/>
      <c r="AP184" s="444"/>
      <c r="AQ184" s="444" t="str">
        <f t="shared" si="91"/>
        <v/>
      </c>
      <c r="AR184" s="444">
        <f t="shared" si="106"/>
        <v>0</v>
      </c>
      <c r="AS184" s="444">
        <f t="shared" si="107"/>
        <v>0</v>
      </c>
      <c r="AT184" s="444"/>
      <c r="AU184" s="444"/>
      <c r="AV184" s="444" t="str">
        <f t="shared" si="92"/>
        <v/>
      </c>
      <c r="AW184" s="444">
        <f t="shared" si="108"/>
        <v>0</v>
      </c>
      <c r="AX184" s="444">
        <f t="shared" si="109"/>
        <v>0</v>
      </c>
      <c r="AY184" s="448"/>
      <c r="AZ184" s="448"/>
      <c r="BB184" s="448">
        <v>138</v>
      </c>
      <c r="BC184" s="456" t="str">
        <f t="shared" si="93"/>
        <v/>
      </c>
      <c r="BD184" s="444">
        <f t="shared" si="110"/>
        <v>0</v>
      </c>
      <c r="BE184" s="444">
        <f t="shared" si="111"/>
        <v>0</v>
      </c>
      <c r="BF184" s="444"/>
      <c r="BG184" s="444"/>
      <c r="BH184" s="444" t="str">
        <f t="shared" si="94"/>
        <v/>
      </c>
      <c r="BI184" s="444">
        <f t="shared" si="112"/>
        <v>0</v>
      </c>
      <c r="BJ184" s="444">
        <f t="shared" si="113"/>
        <v>0</v>
      </c>
      <c r="BK184" s="444"/>
      <c r="BL184" s="444"/>
      <c r="BM184" s="444" t="str">
        <f t="shared" si="95"/>
        <v/>
      </c>
      <c r="BN184" s="444">
        <f t="shared" si="114"/>
        <v>0</v>
      </c>
      <c r="BO184" s="444">
        <f t="shared" si="115"/>
        <v>0</v>
      </c>
      <c r="BP184" s="448"/>
      <c r="BQ184" s="448"/>
    </row>
    <row r="185" spans="1:69">
      <c r="A185" s="406"/>
      <c r="C185" s="406">
        <v>139</v>
      </c>
      <c r="D185" s="428" t="str">
        <f t="shared" si="78"/>
        <v/>
      </c>
      <c r="E185" s="399">
        <f t="shared" si="96"/>
        <v>0</v>
      </c>
      <c r="F185" s="399">
        <f t="shared" si="97"/>
        <v>0</v>
      </c>
      <c r="G185" s="399"/>
      <c r="H185" s="399"/>
      <c r="I185" s="399">
        <f t="shared" si="79"/>
        <v>0</v>
      </c>
      <c r="J185" s="399"/>
      <c r="K185" s="399" t="str">
        <f t="shared" si="80"/>
        <v/>
      </c>
      <c r="L185" s="399">
        <f t="shared" si="98"/>
        <v>0</v>
      </c>
      <c r="M185" s="399">
        <f t="shared" si="99"/>
        <v>0</v>
      </c>
      <c r="N185" s="399"/>
      <c r="O185" s="399"/>
      <c r="P185" s="399">
        <f t="shared" si="81"/>
        <v>0</v>
      </c>
      <c r="Q185" s="399" t="str">
        <f t="shared" si="82"/>
        <v/>
      </c>
      <c r="R185" s="399">
        <f t="shared" si="100"/>
        <v>0</v>
      </c>
      <c r="S185" s="399">
        <f t="shared" si="101"/>
        <v>0</v>
      </c>
      <c r="T185" s="406"/>
      <c r="U185" s="406"/>
      <c r="V185" s="399">
        <f t="shared" si="83"/>
        <v>0</v>
      </c>
      <c r="W185" s="399" t="str">
        <f t="shared" si="84"/>
        <v/>
      </c>
      <c r="X185" s="399">
        <f t="shared" si="102"/>
        <v>0</v>
      </c>
      <c r="Y185" s="399">
        <f t="shared" si="103"/>
        <v>0</v>
      </c>
      <c r="Z185" s="406"/>
      <c r="AA185" s="406"/>
      <c r="AB185" s="399">
        <f t="shared" si="85"/>
        <v>0</v>
      </c>
      <c r="AC185" s="399"/>
      <c r="AD185" s="399" t="str">
        <f t="shared" si="86"/>
        <v/>
      </c>
      <c r="AE185" s="399">
        <f t="shared" si="87"/>
        <v>0</v>
      </c>
      <c r="AF185" s="399">
        <f t="shared" si="88"/>
        <v>0</v>
      </c>
      <c r="AG185" s="448"/>
      <c r="AH185" s="448"/>
      <c r="AI185" s="444">
        <f t="shared" si="89"/>
        <v>0</v>
      </c>
      <c r="AJ185" s="448"/>
      <c r="AK185" s="448">
        <v>139</v>
      </c>
      <c r="AL185" s="456" t="str">
        <f t="shared" si="90"/>
        <v/>
      </c>
      <c r="AM185" s="444">
        <f t="shared" si="104"/>
        <v>0</v>
      </c>
      <c r="AN185" s="444">
        <f t="shared" si="105"/>
        <v>0</v>
      </c>
      <c r="AO185" s="444"/>
      <c r="AP185" s="444"/>
      <c r="AQ185" s="444" t="str">
        <f t="shared" si="91"/>
        <v/>
      </c>
      <c r="AR185" s="444">
        <f t="shared" si="106"/>
        <v>0</v>
      </c>
      <c r="AS185" s="444">
        <f t="shared" si="107"/>
        <v>0</v>
      </c>
      <c r="AT185" s="444"/>
      <c r="AU185" s="444"/>
      <c r="AV185" s="444" t="str">
        <f t="shared" si="92"/>
        <v/>
      </c>
      <c r="AW185" s="444">
        <f t="shared" si="108"/>
        <v>0</v>
      </c>
      <c r="AX185" s="444">
        <f t="shared" si="109"/>
        <v>0</v>
      </c>
      <c r="AY185" s="448"/>
      <c r="AZ185" s="448"/>
      <c r="BB185" s="448">
        <v>139</v>
      </c>
      <c r="BC185" s="456" t="str">
        <f t="shared" si="93"/>
        <v/>
      </c>
      <c r="BD185" s="444">
        <f t="shared" si="110"/>
        <v>0</v>
      </c>
      <c r="BE185" s="444">
        <f t="shared" si="111"/>
        <v>0</v>
      </c>
      <c r="BF185" s="444"/>
      <c r="BG185" s="444"/>
      <c r="BH185" s="444" t="str">
        <f t="shared" si="94"/>
        <v/>
      </c>
      <c r="BI185" s="444">
        <f t="shared" si="112"/>
        <v>0</v>
      </c>
      <c r="BJ185" s="444">
        <f t="shared" si="113"/>
        <v>0</v>
      </c>
      <c r="BK185" s="444"/>
      <c r="BL185" s="444"/>
      <c r="BM185" s="444" t="str">
        <f t="shared" si="95"/>
        <v/>
      </c>
      <c r="BN185" s="444">
        <f t="shared" si="114"/>
        <v>0</v>
      </c>
      <c r="BO185" s="444">
        <f t="shared" si="115"/>
        <v>0</v>
      </c>
      <c r="BP185" s="448"/>
      <c r="BQ185" s="448"/>
    </row>
    <row r="186" spans="1:69">
      <c r="A186" s="406"/>
      <c r="C186" s="406">
        <v>140</v>
      </c>
      <c r="D186" s="428" t="str">
        <f t="shared" si="78"/>
        <v/>
      </c>
      <c r="E186" s="399">
        <f t="shared" si="96"/>
        <v>0</v>
      </c>
      <c r="F186" s="399">
        <f t="shared" si="97"/>
        <v>0</v>
      </c>
      <c r="G186" s="399"/>
      <c r="H186" s="399"/>
      <c r="I186" s="399">
        <f t="shared" si="79"/>
        <v>0</v>
      </c>
      <c r="J186" s="399"/>
      <c r="K186" s="399" t="str">
        <f t="shared" si="80"/>
        <v/>
      </c>
      <c r="L186" s="399">
        <f t="shared" si="98"/>
        <v>0</v>
      </c>
      <c r="M186" s="399">
        <f t="shared" si="99"/>
        <v>0</v>
      </c>
      <c r="N186" s="399"/>
      <c r="O186" s="399"/>
      <c r="P186" s="399">
        <f t="shared" si="81"/>
        <v>0</v>
      </c>
      <c r="Q186" s="399" t="str">
        <f t="shared" si="82"/>
        <v/>
      </c>
      <c r="R186" s="399">
        <f t="shared" si="100"/>
        <v>0</v>
      </c>
      <c r="S186" s="399">
        <f t="shared" si="101"/>
        <v>0</v>
      </c>
      <c r="T186" s="406"/>
      <c r="U186" s="406"/>
      <c r="V186" s="399">
        <f t="shared" si="83"/>
        <v>0</v>
      </c>
      <c r="W186" s="399" t="str">
        <f t="shared" si="84"/>
        <v/>
      </c>
      <c r="X186" s="399">
        <f t="shared" si="102"/>
        <v>0</v>
      </c>
      <c r="Y186" s="399">
        <f t="shared" si="103"/>
        <v>0</v>
      </c>
      <c r="Z186" s="406"/>
      <c r="AA186" s="406"/>
      <c r="AB186" s="399">
        <f t="shared" si="85"/>
        <v>0</v>
      </c>
      <c r="AC186" s="399"/>
      <c r="AD186" s="399" t="str">
        <f t="shared" si="86"/>
        <v/>
      </c>
      <c r="AE186" s="399">
        <f t="shared" si="87"/>
        <v>0</v>
      </c>
      <c r="AF186" s="399">
        <f t="shared" si="88"/>
        <v>0</v>
      </c>
      <c r="AG186" s="448"/>
      <c r="AH186" s="448"/>
      <c r="AI186" s="444">
        <f t="shared" si="89"/>
        <v>0</v>
      </c>
      <c r="AJ186" s="448"/>
      <c r="AK186" s="448">
        <v>140</v>
      </c>
      <c r="AL186" s="456" t="str">
        <f t="shared" si="90"/>
        <v/>
      </c>
      <c r="AM186" s="444">
        <f t="shared" si="104"/>
        <v>0</v>
      </c>
      <c r="AN186" s="444">
        <f t="shared" si="105"/>
        <v>0</v>
      </c>
      <c r="AO186" s="444"/>
      <c r="AP186" s="444"/>
      <c r="AQ186" s="444" t="str">
        <f t="shared" si="91"/>
        <v/>
      </c>
      <c r="AR186" s="444">
        <f t="shared" si="106"/>
        <v>0</v>
      </c>
      <c r="AS186" s="444">
        <f t="shared" si="107"/>
        <v>0</v>
      </c>
      <c r="AT186" s="444"/>
      <c r="AU186" s="444"/>
      <c r="AV186" s="444" t="str">
        <f t="shared" si="92"/>
        <v/>
      </c>
      <c r="AW186" s="444">
        <f t="shared" si="108"/>
        <v>0</v>
      </c>
      <c r="AX186" s="444">
        <f t="shared" si="109"/>
        <v>0</v>
      </c>
      <c r="AY186" s="448"/>
      <c r="AZ186" s="448"/>
      <c r="BB186" s="448">
        <v>140</v>
      </c>
      <c r="BC186" s="456" t="str">
        <f t="shared" si="93"/>
        <v/>
      </c>
      <c r="BD186" s="444">
        <f t="shared" si="110"/>
        <v>0</v>
      </c>
      <c r="BE186" s="444">
        <f t="shared" si="111"/>
        <v>0</v>
      </c>
      <c r="BF186" s="444"/>
      <c r="BG186" s="444"/>
      <c r="BH186" s="444" t="str">
        <f t="shared" si="94"/>
        <v/>
      </c>
      <c r="BI186" s="444">
        <f t="shared" si="112"/>
        <v>0</v>
      </c>
      <c r="BJ186" s="444">
        <f t="shared" si="113"/>
        <v>0</v>
      </c>
      <c r="BK186" s="444"/>
      <c r="BL186" s="444"/>
      <c r="BM186" s="444" t="str">
        <f t="shared" si="95"/>
        <v/>
      </c>
      <c r="BN186" s="444">
        <f t="shared" si="114"/>
        <v>0</v>
      </c>
      <c r="BO186" s="444">
        <f t="shared" si="115"/>
        <v>0</v>
      </c>
      <c r="BP186" s="448"/>
      <c r="BQ186" s="448"/>
    </row>
    <row r="187" spans="1:69">
      <c r="A187" s="406"/>
      <c r="C187" s="406">
        <v>141</v>
      </c>
      <c r="D187" s="428" t="str">
        <f t="shared" si="78"/>
        <v/>
      </c>
      <c r="E187" s="399">
        <f t="shared" si="96"/>
        <v>0</v>
      </c>
      <c r="F187" s="399">
        <f t="shared" si="97"/>
        <v>0</v>
      </c>
      <c r="G187" s="399"/>
      <c r="H187" s="399"/>
      <c r="I187" s="399">
        <f t="shared" si="79"/>
        <v>0</v>
      </c>
      <c r="J187" s="399"/>
      <c r="K187" s="399" t="str">
        <f t="shared" si="80"/>
        <v/>
      </c>
      <c r="L187" s="399">
        <f t="shared" si="98"/>
        <v>0</v>
      </c>
      <c r="M187" s="399">
        <f t="shared" si="99"/>
        <v>0</v>
      </c>
      <c r="N187" s="399"/>
      <c r="O187" s="399"/>
      <c r="P187" s="399">
        <f t="shared" si="81"/>
        <v>0</v>
      </c>
      <c r="Q187" s="399" t="str">
        <f t="shared" si="82"/>
        <v/>
      </c>
      <c r="R187" s="399">
        <f t="shared" si="100"/>
        <v>0</v>
      </c>
      <c r="S187" s="399">
        <f t="shared" si="101"/>
        <v>0</v>
      </c>
      <c r="T187" s="406"/>
      <c r="U187" s="406"/>
      <c r="V187" s="399">
        <f t="shared" si="83"/>
        <v>0</v>
      </c>
      <c r="W187" s="399" t="str">
        <f t="shared" si="84"/>
        <v/>
      </c>
      <c r="X187" s="399">
        <f t="shared" si="102"/>
        <v>0</v>
      </c>
      <c r="Y187" s="399">
        <f t="shared" si="103"/>
        <v>0</v>
      </c>
      <c r="Z187" s="406"/>
      <c r="AA187" s="406"/>
      <c r="AB187" s="399">
        <f t="shared" si="85"/>
        <v>0</v>
      </c>
      <c r="AC187" s="399"/>
      <c r="AD187" s="399" t="str">
        <f t="shared" si="86"/>
        <v/>
      </c>
      <c r="AE187" s="399">
        <f t="shared" si="87"/>
        <v>0</v>
      </c>
      <c r="AF187" s="399">
        <f t="shared" si="88"/>
        <v>0</v>
      </c>
      <c r="AG187" s="448"/>
      <c r="AH187" s="448"/>
      <c r="AI187" s="444">
        <f t="shared" si="89"/>
        <v>0</v>
      </c>
      <c r="AJ187" s="448"/>
      <c r="AK187" s="448">
        <v>141</v>
      </c>
      <c r="AL187" s="456" t="str">
        <f t="shared" si="90"/>
        <v/>
      </c>
      <c r="AM187" s="444">
        <f t="shared" si="104"/>
        <v>0</v>
      </c>
      <c r="AN187" s="444">
        <f t="shared" si="105"/>
        <v>0</v>
      </c>
      <c r="AO187" s="444"/>
      <c r="AP187" s="444"/>
      <c r="AQ187" s="444" t="str">
        <f t="shared" si="91"/>
        <v/>
      </c>
      <c r="AR187" s="444">
        <f t="shared" si="106"/>
        <v>0</v>
      </c>
      <c r="AS187" s="444">
        <f t="shared" si="107"/>
        <v>0</v>
      </c>
      <c r="AT187" s="444"/>
      <c r="AU187" s="444"/>
      <c r="AV187" s="444" t="str">
        <f t="shared" si="92"/>
        <v/>
      </c>
      <c r="AW187" s="444">
        <f t="shared" si="108"/>
        <v>0</v>
      </c>
      <c r="AX187" s="444">
        <f t="shared" si="109"/>
        <v>0</v>
      </c>
      <c r="AY187" s="448"/>
      <c r="AZ187" s="448"/>
      <c r="BB187" s="448">
        <v>141</v>
      </c>
      <c r="BC187" s="456" t="str">
        <f t="shared" si="93"/>
        <v/>
      </c>
      <c r="BD187" s="444">
        <f t="shared" si="110"/>
        <v>0</v>
      </c>
      <c r="BE187" s="444">
        <f t="shared" si="111"/>
        <v>0</v>
      </c>
      <c r="BF187" s="444"/>
      <c r="BG187" s="444"/>
      <c r="BH187" s="444" t="str">
        <f t="shared" si="94"/>
        <v/>
      </c>
      <c r="BI187" s="444">
        <f t="shared" si="112"/>
        <v>0</v>
      </c>
      <c r="BJ187" s="444">
        <f t="shared" si="113"/>
        <v>0</v>
      </c>
      <c r="BK187" s="444"/>
      <c r="BL187" s="444"/>
      <c r="BM187" s="444" t="str">
        <f t="shared" si="95"/>
        <v/>
      </c>
      <c r="BN187" s="444">
        <f t="shared" si="114"/>
        <v>0</v>
      </c>
      <c r="BO187" s="444">
        <f t="shared" si="115"/>
        <v>0</v>
      </c>
      <c r="BP187" s="448"/>
      <c r="BQ187" s="448"/>
    </row>
    <row r="188" spans="1:69">
      <c r="A188" s="406"/>
      <c r="C188" s="406">
        <v>142</v>
      </c>
      <c r="D188" s="428" t="str">
        <f t="shared" si="78"/>
        <v/>
      </c>
      <c r="E188" s="399">
        <f t="shared" si="96"/>
        <v>0</v>
      </c>
      <c r="F188" s="399">
        <f t="shared" si="97"/>
        <v>0</v>
      </c>
      <c r="G188" s="399"/>
      <c r="H188" s="399"/>
      <c r="I188" s="399">
        <f t="shared" si="79"/>
        <v>0</v>
      </c>
      <c r="J188" s="399"/>
      <c r="K188" s="399" t="str">
        <f t="shared" si="80"/>
        <v/>
      </c>
      <c r="L188" s="399">
        <f t="shared" si="98"/>
        <v>0</v>
      </c>
      <c r="M188" s="399">
        <f t="shared" si="99"/>
        <v>0</v>
      </c>
      <c r="N188" s="399"/>
      <c r="O188" s="399"/>
      <c r="P188" s="399">
        <f t="shared" si="81"/>
        <v>0</v>
      </c>
      <c r="Q188" s="399" t="str">
        <f t="shared" si="82"/>
        <v/>
      </c>
      <c r="R188" s="399">
        <f t="shared" si="100"/>
        <v>0</v>
      </c>
      <c r="S188" s="399">
        <f t="shared" si="101"/>
        <v>0</v>
      </c>
      <c r="T188" s="406"/>
      <c r="U188" s="406"/>
      <c r="V188" s="399">
        <f t="shared" si="83"/>
        <v>0</v>
      </c>
      <c r="W188" s="399" t="str">
        <f t="shared" si="84"/>
        <v/>
      </c>
      <c r="X188" s="399">
        <f t="shared" si="102"/>
        <v>0</v>
      </c>
      <c r="Y188" s="399">
        <f t="shared" si="103"/>
        <v>0</v>
      </c>
      <c r="Z188" s="406"/>
      <c r="AA188" s="406"/>
      <c r="AB188" s="399">
        <f t="shared" si="85"/>
        <v>0</v>
      </c>
      <c r="AC188" s="399"/>
      <c r="AD188" s="399" t="str">
        <f t="shared" si="86"/>
        <v/>
      </c>
      <c r="AE188" s="399">
        <f t="shared" si="87"/>
        <v>0</v>
      </c>
      <c r="AF188" s="399">
        <f t="shared" si="88"/>
        <v>0</v>
      </c>
      <c r="AG188" s="448"/>
      <c r="AH188" s="448"/>
      <c r="AI188" s="444">
        <f t="shared" si="89"/>
        <v>0</v>
      </c>
      <c r="AJ188" s="448"/>
      <c r="AK188" s="448">
        <v>142</v>
      </c>
      <c r="AL188" s="456" t="str">
        <f t="shared" si="90"/>
        <v/>
      </c>
      <c r="AM188" s="444">
        <f t="shared" si="104"/>
        <v>0</v>
      </c>
      <c r="AN188" s="444">
        <f t="shared" si="105"/>
        <v>0</v>
      </c>
      <c r="AO188" s="444"/>
      <c r="AP188" s="444"/>
      <c r="AQ188" s="444" t="str">
        <f t="shared" si="91"/>
        <v/>
      </c>
      <c r="AR188" s="444">
        <f t="shared" si="106"/>
        <v>0</v>
      </c>
      <c r="AS188" s="444">
        <f t="shared" si="107"/>
        <v>0</v>
      </c>
      <c r="AT188" s="444"/>
      <c r="AU188" s="444"/>
      <c r="AV188" s="444" t="str">
        <f t="shared" si="92"/>
        <v/>
      </c>
      <c r="AW188" s="444">
        <f t="shared" si="108"/>
        <v>0</v>
      </c>
      <c r="AX188" s="444">
        <f t="shared" si="109"/>
        <v>0</v>
      </c>
      <c r="AY188" s="448"/>
      <c r="AZ188" s="448"/>
      <c r="BB188" s="448">
        <v>142</v>
      </c>
      <c r="BC188" s="456" t="str">
        <f t="shared" si="93"/>
        <v/>
      </c>
      <c r="BD188" s="444">
        <f t="shared" si="110"/>
        <v>0</v>
      </c>
      <c r="BE188" s="444">
        <f t="shared" si="111"/>
        <v>0</v>
      </c>
      <c r="BF188" s="444"/>
      <c r="BG188" s="444"/>
      <c r="BH188" s="444" t="str">
        <f t="shared" si="94"/>
        <v/>
      </c>
      <c r="BI188" s="444">
        <f t="shared" si="112"/>
        <v>0</v>
      </c>
      <c r="BJ188" s="444">
        <f t="shared" si="113"/>
        <v>0</v>
      </c>
      <c r="BK188" s="444"/>
      <c r="BL188" s="444"/>
      <c r="BM188" s="444" t="str">
        <f t="shared" si="95"/>
        <v/>
      </c>
      <c r="BN188" s="444">
        <f t="shared" si="114"/>
        <v>0</v>
      </c>
      <c r="BO188" s="444">
        <f t="shared" si="115"/>
        <v>0</v>
      </c>
      <c r="BP188" s="448"/>
      <c r="BQ188" s="448"/>
    </row>
    <row r="189" spans="1:69">
      <c r="A189" s="406"/>
      <c r="C189" s="406">
        <v>143</v>
      </c>
      <c r="D189" s="428" t="str">
        <f t="shared" si="78"/>
        <v/>
      </c>
      <c r="E189" s="399">
        <f t="shared" si="96"/>
        <v>0</v>
      </c>
      <c r="F189" s="399">
        <f t="shared" si="97"/>
        <v>0</v>
      </c>
      <c r="G189" s="399"/>
      <c r="H189" s="399"/>
      <c r="I189" s="399">
        <f t="shared" si="79"/>
        <v>0</v>
      </c>
      <c r="J189" s="399"/>
      <c r="K189" s="399" t="str">
        <f t="shared" si="80"/>
        <v/>
      </c>
      <c r="L189" s="399">
        <f t="shared" si="98"/>
        <v>0</v>
      </c>
      <c r="M189" s="399">
        <f t="shared" si="99"/>
        <v>0</v>
      </c>
      <c r="N189" s="399"/>
      <c r="O189" s="399"/>
      <c r="P189" s="399">
        <f t="shared" si="81"/>
        <v>0</v>
      </c>
      <c r="Q189" s="399" t="str">
        <f t="shared" si="82"/>
        <v/>
      </c>
      <c r="R189" s="399">
        <f t="shared" si="100"/>
        <v>0</v>
      </c>
      <c r="S189" s="399">
        <f t="shared" si="101"/>
        <v>0</v>
      </c>
      <c r="T189" s="406"/>
      <c r="U189" s="406"/>
      <c r="V189" s="399">
        <f t="shared" si="83"/>
        <v>0</v>
      </c>
      <c r="W189" s="399" t="str">
        <f t="shared" si="84"/>
        <v/>
      </c>
      <c r="X189" s="399">
        <f t="shared" si="102"/>
        <v>0</v>
      </c>
      <c r="Y189" s="399">
        <f t="shared" si="103"/>
        <v>0</v>
      </c>
      <c r="Z189" s="406"/>
      <c r="AA189" s="406"/>
      <c r="AB189" s="399">
        <f t="shared" si="85"/>
        <v>0</v>
      </c>
      <c r="AC189" s="399"/>
      <c r="AD189" s="399" t="str">
        <f t="shared" si="86"/>
        <v/>
      </c>
      <c r="AE189" s="399">
        <f t="shared" si="87"/>
        <v>0</v>
      </c>
      <c r="AF189" s="399">
        <f t="shared" si="88"/>
        <v>0</v>
      </c>
      <c r="AG189" s="448"/>
      <c r="AH189" s="448"/>
      <c r="AI189" s="444">
        <f t="shared" si="89"/>
        <v>0</v>
      </c>
      <c r="AJ189" s="448"/>
      <c r="AK189" s="448">
        <v>143</v>
      </c>
      <c r="AL189" s="456" t="str">
        <f t="shared" si="90"/>
        <v/>
      </c>
      <c r="AM189" s="444">
        <f t="shared" si="104"/>
        <v>0</v>
      </c>
      <c r="AN189" s="444">
        <f t="shared" si="105"/>
        <v>0</v>
      </c>
      <c r="AO189" s="444"/>
      <c r="AP189" s="444"/>
      <c r="AQ189" s="444" t="str">
        <f t="shared" si="91"/>
        <v/>
      </c>
      <c r="AR189" s="444">
        <f t="shared" si="106"/>
        <v>0</v>
      </c>
      <c r="AS189" s="444">
        <f t="shared" si="107"/>
        <v>0</v>
      </c>
      <c r="AT189" s="444"/>
      <c r="AU189" s="444"/>
      <c r="AV189" s="444" t="str">
        <f t="shared" si="92"/>
        <v/>
      </c>
      <c r="AW189" s="444">
        <f t="shared" si="108"/>
        <v>0</v>
      </c>
      <c r="AX189" s="444">
        <f t="shared" si="109"/>
        <v>0</v>
      </c>
      <c r="AY189" s="448"/>
      <c r="AZ189" s="448"/>
      <c r="BB189" s="448">
        <v>143</v>
      </c>
      <c r="BC189" s="456" t="str">
        <f t="shared" si="93"/>
        <v/>
      </c>
      <c r="BD189" s="444">
        <f t="shared" si="110"/>
        <v>0</v>
      </c>
      <c r="BE189" s="444">
        <f t="shared" si="111"/>
        <v>0</v>
      </c>
      <c r="BF189" s="444"/>
      <c r="BG189" s="444"/>
      <c r="BH189" s="444" t="str">
        <f t="shared" si="94"/>
        <v/>
      </c>
      <c r="BI189" s="444">
        <f t="shared" si="112"/>
        <v>0</v>
      </c>
      <c r="BJ189" s="444">
        <f t="shared" si="113"/>
        <v>0</v>
      </c>
      <c r="BK189" s="444"/>
      <c r="BL189" s="444"/>
      <c r="BM189" s="444" t="str">
        <f t="shared" si="95"/>
        <v/>
      </c>
      <c r="BN189" s="444">
        <f t="shared" si="114"/>
        <v>0</v>
      </c>
      <c r="BO189" s="444">
        <f t="shared" si="115"/>
        <v>0</v>
      </c>
      <c r="BP189" s="448"/>
      <c r="BQ189" s="448"/>
    </row>
    <row r="190" spans="1:69">
      <c r="A190" s="406"/>
      <c r="C190" s="406">
        <v>144</v>
      </c>
      <c r="D190" s="428" t="str">
        <f t="shared" si="78"/>
        <v/>
      </c>
      <c r="E190" s="399">
        <f t="shared" si="96"/>
        <v>0</v>
      </c>
      <c r="F190" s="399">
        <f t="shared" si="97"/>
        <v>0</v>
      </c>
      <c r="G190" s="399">
        <f>SUM(E179:E190)</f>
        <v>0</v>
      </c>
      <c r="H190" s="399">
        <f>SUM(F179:F190)</f>
        <v>0</v>
      </c>
      <c r="I190" s="399">
        <f t="shared" si="79"/>
        <v>0</v>
      </c>
      <c r="J190" s="399"/>
      <c r="K190" s="399" t="str">
        <f t="shared" si="80"/>
        <v/>
      </c>
      <c r="L190" s="399">
        <f t="shared" si="98"/>
        <v>0</v>
      </c>
      <c r="M190" s="399">
        <f t="shared" si="99"/>
        <v>0</v>
      </c>
      <c r="N190" s="399">
        <f>SUM(L179:L190)</f>
        <v>0</v>
      </c>
      <c r="O190" s="399">
        <f>SUM(M179:M190)</f>
        <v>0</v>
      </c>
      <c r="P190" s="399">
        <f t="shared" si="81"/>
        <v>0</v>
      </c>
      <c r="Q190" s="399" t="str">
        <f t="shared" si="82"/>
        <v/>
      </c>
      <c r="R190" s="399">
        <f t="shared" si="100"/>
        <v>0</v>
      </c>
      <c r="S190" s="399">
        <f t="shared" si="101"/>
        <v>0</v>
      </c>
      <c r="T190" s="428">
        <f>SUM(R179:R190)</f>
        <v>0</v>
      </c>
      <c r="U190" s="428">
        <f>SUM(S179:S190)</f>
        <v>0</v>
      </c>
      <c r="V190" s="399">
        <f t="shared" si="83"/>
        <v>0</v>
      </c>
      <c r="W190" s="399" t="str">
        <f t="shared" si="84"/>
        <v/>
      </c>
      <c r="X190" s="399">
        <f t="shared" si="102"/>
        <v>0</v>
      </c>
      <c r="Y190" s="399">
        <f t="shared" si="103"/>
        <v>0</v>
      </c>
      <c r="Z190" s="428">
        <f>SUM(X179:X190)</f>
        <v>0</v>
      </c>
      <c r="AA190" s="428">
        <f>SUM(Y179:Y190)</f>
        <v>0</v>
      </c>
      <c r="AB190" s="399">
        <f t="shared" si="85"/>
        <v>0</v>
      </c>
      <c r="AC190" s="399"/>
      <c r="AD190" s="399" t="str">
        <f t="shared" si="86"/>
        <v/>
      </c>
      <c r="AE190" s="399">
        <f t="shared" si="87"/>
        <v>0</v>
      </c>
      <c r="AF190" s="399">
        <f t="shared" si="88"/>
        <v>0</v>
      </c>
      <c r="AG190" s="456">
        <f>SUM(AE179:AE190)</f>
        <v>0</v>
      </c>
      <c r="AH190" s="456">
        <f>SUM(AF179:AF190)</f>
        <v>0</v>
      </c>
      <c r="AI190" s="444">
        <f t="shared" si="89"/>
        <v>0</v>
      </c>
      <c r="AJ190" s="448"/>
      <c r="AK190" s="448">
        <v>144</v>
      </c>
      <c r="AL190" s="456" t="str">
        <f t="shared" si="90"/>
        <v/>
      </c>
      <c r="AM190" s="444">
        <f t="shared" si="104"/>
        <v>0</v>
      </c>
      <c r="AN190" s="444">
        <f t="shared" si="105"/>
        <v>0</v>
      </c>
      <c r="AO190" s="444">
        <f>SUM(AM179:AM190)</f>
        <v>0</v>
      </c>
      <c r="AP190" s="444">
        <f>SUM(AN179:AN190)</f>
        <v>0</v>
      </c>
      <c r="AQ190" s="444" t="str">
        <f t="shared" si="91"/>
        <v/>
      </c>
      <c r="AR190" s="444">
        <f t="shared" si="106"/>
        <v>0</v>
      </c>
      <c r="AS190" s="444">
        <f t="shared" si="107"/>
        <v>0</v>
      </c>
      <c r="AT190" s="444">
        <f>SUM(AR179:AR190)</f>
        <v>0</v>
      </c>
      <c r="AU190" s="444">
        <f>SUM(AS179:AS190)</f>
        <v>0</v>
      </c>
      <c r="AV190" s="444" t="str">
        <f t="shared" si="92"/>
        <v/>
      </c>
      <c r="AW190" s="444">
        <f t="shared" si="108"/>
        <v>0</v>
      </c>
      <c r="AX190" s="444">
        <f t="shared" si="109"/>
        <v>0</v>
      </c>
      <c r="AY190" s="456">
        <f>SUM(AW179:AW190)</f>
        <v>0</v>
      </c>
      <c r="AZ190" s="456">
        <f>SUM(AX179:AX190)</f>
        <v>0</v>
      </c>
      <c r="BB190" s="448">
        <v>144</v>
      </c>
      <c r="BC190" s="456" t="str">
        <f t="shared" si="93"/>
        <v/>
      </c>
      <c r="BD190" s="444">
        <f t="shared" si="110"/>
        <v>0</v>
      </c>
      <c r="BE190" s="444">
        <f t="shared" si="111"/>
        <v>0</v>
      </c>
      <c r="BF190" s="444">
        <f>SUM(BD179:BD190)</f>
        <v>0</v>
      </c>
      <c r="BG190" s="444">
        <f>SUM(BE179:BE190)</f>
        <v>0</v>
      </c>
      <c r="BH190" s="444" t="str">
        <f t="shared" si="94"/>
        <v/>
      </c>
      <c r="BI190" s="444">
        <f t="shared" si="112"/>
        <v>0</v>
      </c>
      <c r="BJ190" s="444">
        <f t="shared" si="113"/>
        <v>0</v>
      </c>
      <c r="BK190" s="444">
        <f>SUM(BI179:BI190)</f>
        <v>0</v>
      </c>
      <c r="BL190" s="444">
        <f>SUM(BJ179:BJ190)</f>
        <v>0</v>
      </c>
      <c r="BM190" s="444" t="str">
        <f t="shared" si="95"/>
        <v/>
      </c>
      <c r="BN190" s="444">
        <f t="shared" si="114"/>
        <v>0</v>
      </c>
      <c r="BO190" s="444">
        <f t="shared" si="115"/>
        <v>0</v>
      </c>
      <c r="BP190" s="456">
        <f>SUM(BN179:BN190)</f>
        <v>0</v>
      </c>
      <c r="BQ190" s="456">
        <f>SUM(BO179:BO190)</f>
        <v>0</v>
      </c>
    </row>
    <row r="191" spans="1:69">
      <c r="A191" s="406"/>
      <c r="C191" s="406">
        <v>145</v>
      </c>
      <c r="D191" s="428" t="str">
        <f t="shared" si="78"/>
        <v/>
      </c>
      <c r="E191" s="399">
        <f t="shared" si="96"/>
        <v>0</v>
      </c>
      <c r="F191" s="399">
        <f t="shared" si="97"/>
        <v>0</v>
      </c>
      <c r="G191" s="399"/>
      <c r="H191" s="399"/>
      <c r="I191" s="399">
        <f t="shared" si="79"/>
        <v>0</v>
      </c>
      <c r="J191" s="399"/>
      <c r="K191" s="399" t="str">
        <f t="shared" si="80"/>
        <v/>
      </c>
      <c r="L191" s="399">
        <f t="shared" si="98"/>
        <v>0</v>
      </c>
      <c r="M191" s="399">
        <f t="shared" si="99"/>
        <v>0</v>
      </c>
      <c r="N191" s="399"/>
      <c r="O191" s="399"/>
      <c r="P191" s="399">
        <f t="shared" si="81"/>
        <v>0</v>
      </c>
      <c r="Q191" s="399" t="str">
        <f t="shared" si="82"/>
        <v/>
      </c>
      <c r="R191" s="399">
        <f t="shared" si="100"/>
        <v>0</v>
      </c>
      <c r="S191" s="399">
        <f t="shared" si="101"/>
        <v>0</v>
      </c>
      <c r="T191" s="406"/>
      <c r="U191" s="406"/>
      <c r="V191" s="399">
        <f t="shared" si="83"/>
        <v>0</v>
      </c>
      <c r="W191" s="399" t="str">
        <f t="shared" si="84"/>
        <v/>
      </c>
      <c r="X191" s="399">
        <f t="shared" si="102"/>
        <v>0</v>
      </c>
      <c r="Y191" s="399">
        <f t="shared" si="103"/>
        <v>0</v>
      </c>
      <c r="Z191" s="406"/>
      <c r="AA191" s="406"/>
      <c r="AB191" s="399">
        <f t="shared" si="85"/>
        <v>0</v>
      </c>
      <c r="AC191" s="399"/>
      <c r="AD191" s="399" t="str">
        <f t="shared" si="86"/>
        <v/>
      </c>
      <c r="AE191" s="399">
        <f t="shared" si="87"/>
        <v>0</v>
      </c>
      <c r="AF191" s="399">
        <f t="shared" si="88"/>
        <v>0</v>
      </c>
      <c r="AG191" s="448"/>
      <c r="AH191" s="448"/>
      <c r="AI191" s="444">
        <f t="shared" si="89"/>
        <v>0</v>
      </c>
      <c r="AJ191" s="448"/>
      <c r="AK191" s="448">
        <v>145</v>
      </c>
      <c r="AL191" s="456" t="str">
        <f t="shared" si="90"/>
        <v/>
      </c>
      <c r="AM191" s="444">
        <f t="shared" si="104"/>
        <v>0</v>
      </c>
      <c r="AN191" s="444">
        <f t="shared" si="105"/>
        <v>0</v>
      </c>
      <c r="AO191" s="444"/>
      <c r="AP191" s="444"/>
      <c r="AQ191" s="444" t="str">
        <f t="shared" si="91"/>
        <v/>
      </c>
      <c r="AR191" s="444">
        <f t="shared" si="106"/>
        <v>0</v>
      </c>
      <c r="AS191" s="444">
        <f t="shared" si="107"/>
        <v>0</v>
      </c>
      <c r="AT191" s="444"/>
      <c r="AU191" s="444"/>
      <c r="AV191" s="444" t="str">
        <f t="shared" si="92"/>
        <v/>
      </c>
      <c r="AW191" s="444">
        <f t="shared" si="108"/>
        <v>0</v>
      </c>
      <c r="AX191" s="444">
        <f t="shared" si="109"/>
        <v>0</v>
      </c>
      <c r="AY191" s="448"/>
      <c r="AZ191" s="448"/>
      <c r="BB191" s="448">
        <v>145</v>
      </c>
      <c r="BC191" s="456" t="str">
        <f t="shared" si="93"/>
        <v/>
      </c>
      <c r="BD191" s="444">
        <f t="shared" si="110"/>
        <v>0</v>
      </c>
      <c r="BE191" s="444">
        <f t="shared" si="111"/>
        <v>0</v>
      </c>
      <c r="BF191" s="444"/>
      <c r="BG191" s="444"/>
      <c r="BH191" s="444" t="str">
        <f t="shared" si="94"/>
        <v/>
      </c>
      <c r="BI191" s="444">
        <f t="shared" si="112"/>
        <v>0</v>
      </c>
      <c r="BJ191" s="444">
        <f t="shared" si="113"/>
        <v>0</v>
      </c>
      <c r="BK191" s="444"/>
      <c r="BL191" s="444"/>
      <c r="BM191" s="444" t="str">
        <f t="shared" si="95"/>
        <v/>
      </c>
      <c r="BN191" s="444">
        <f t="shared" si="114"/>
        <v>0</v>
      </c>
      <c r="BO191" s="444">
        <f t="shared" si="115"/>
        <v>0</v>
      </c>
      <c r="BP191" s="448"/>
      <c r="BQ191" s="448"/>
    </row>
    <row r="192" spans="1:69">
      <c r="A192" s="406"/>
      <c r="C192" s="406">
        <v>146</v>
      </c>
      <c r="D192" s="428" t="str">
        <f t="shared" si="78"/>
        <v/>
      </c>
      <c r="E192" s="399">
        <f t="shared" si="96"/>
        <v>0</v>
      </c>
      <c r="F192" s="399">
        <f t="shared" si="97"/>
        <v>0</v>
      </c>
      <c r="G192" s="399"/>
      <c r="H192" s="399"/>
      <c r="I192" s="399">
        <f t="shared" si="79"/>
        <v>0</v>
      </c>
      <c r="J192" s="399"/>
      <c r="K192" s="399" t="str">
        <f t="shared" si="80"/>
        <v/>
      </c>
      <c r="L192" s="399">
        <f t="shared" si="98"/>
        <v>0</v>
      </c>
      <c r="M192" s="399">
        <f t="shared" si="99"/>
        <v>0</v>
      </c>
      <c r="N192" s="399"/>
      <c r="O192" s="399"/>
      <c r="P192" s="399">
        <f t="shared" si="81"/>
        <v>0</v>
      </c>
      <c r="Q192" s="399" t="str">
        <f t="shared" si="82"/>
        <v/>
      </c>
      <c r="R192" s="399">
        <f t="shared" si="100"/>
        <v>0</v>
      </c>
      <c r="S192" s="399">
        <f t="shared" si="101"/>
        <v>0</v>
      </c>
      <c r="T192" s="406"/>
      <c r="U192" s="406"/>
      <c r="V192" s="399">
        <f t="shared" si="83"/>
        <v>0</v>
      </c>
      <c r="W192" s="399" t="str">
        <f t="shared" si="84"/>
        <v/>
      </c>
      <c r="X192" s="399">
        <f t="shared" si="102"/>
        <v>0</v>
      </c>
      <c r="Y192" s="399">
        <f t="shared" si="103"/>
        <v>0</v>
      </c>
      <c r="Z192" s="406"/>
      <c r="AA192" s="406"/>
      <c r="AB192" s="399">
        <f t="shared" si="85"/>
        <v>0</v>
      </c>
      <c r="AC192" s="399"/>
      <c r="AD192" s="399" t="str">
        <f t="shared" si="86"/>
        <v/>
      </c>
      <c r="AE192" s="399">
        <f t="shared" si="87"/>
        <v>0</v>
      </c>
      <c r="AF192" s="399">
        <f t="shared" si="88"/>
        <v>0</v>
      </c>
      <c r="AG192" s="448"/>
      <c r="AH192" s="448"/>
      <c r="AI192" s="444">
        <f t="shared" si="89"/>
        <v>0</v>
      </c>
      <c r="AJ192" s="448"/>
      <c r="AK192" s="448">
        <v>146</v>
      </c>
      <c r="AL192" s="456" t="str">
        <f t="shared" si="90"/>
        <v/>
      </c>
      <c r="AM192" s="444">
        <f t="shared" si="104"/>
        <v>0</v>
      </c>
      <c r="AN192" s="444">
        <f t="shared" si="105"/>
        <v>0</v>
      </c>
      <c r="AO192" s="444"/>
      <c r="AP192" s="444"/>
      <c r="AQ192" s="444" t="str">
        <f t="shared" si="91"/>
        <v/>
      </c>
      <c r="AR192" s="444">
        <f t="shared" si="106"/>
        <v>0</v>
      </c>
      <c r="AS192" s="444">
        <f t="shared" si="107"/>
        <v>0</v>
      </c>
      <c r="AT192" s="444"/>
      <c r="AU192" s="444"/>
      <c r="AV192" s="444" t="str">
        <f t="shared" si="92"/>
        <v/>
      </c>
      <c r="AW192" s="444">
        <f t="shared" si="108"/>
        <v>0</v>
      </c>
      <c r="AX192" s="444">
        <f t="shared" si="109"/>
        <v>0</v>
      </c>
      <c r="AY192" s="448"/>
      <c r="AZ192" s="448"/>
      <c r="BB192" s="448">
        <v>146</v>
      </c>
      <c r="BC192" s="456" t="str">
        <f t="shared" si="93"/>
        <v/>
      </c>
      <c r="BD192" s="444">
        <f t="shared" si="110"/>
        <v>0</v>
      </c>
      <c r="BE192" s="444">
        <f t="shared" si="111"/>
        <v>0</v>
      </c>
      <c r="BF192" s="444"/>
      <c r="BG192" s="444"/>
      <c r="BH192" s="444" t="str">
        <f t="shared" si="94"/>
        <v/>
      </c>
      <c r="BI192" s="444">
        <f t="shared" si="112"/>
        <v>0</v>
      </c>
      <c r="BJ192" s="444">
        <f t="shared" si="113"/>
        <v>0</v>
      </c>
      <c r="BK192" s="444"/>
      <c r="BL192" s="444"/>
      <c r="BM192" s="444" t="str">
        <f t="shared" si="95"/>
        <v/>
      </c>
      <c r="BN192" s="444">
        <f t="shared" si="114"/>
        <v>0</v>
      </c>
      <c r="BO192" s="444">
        <f t="shared" si="115"/>
        <v>0</v>
      </c>
      <c r="BP192" s="448"/>
      <c r="BQ192" s="448"/>
    </row>
    <row r="193" spans="1:69">
      <c r="A193" s="406"/>
      <c r="C193" s="406">
        <v>147</v>
      </c>
      <c r="D193" s="428" t="str">
        <f t="shared" si="78"/>
        <v/>
      </c>
      <c r="E193" s="399">
        <f t="shared" si="96"/>
        <v>0</v>
      </c>
      <c r="F193" s="399">
        <f t="shared" si="97"/>
        <v>0</v>
      </c>
      <c r="G193" s="399"/>
      <c r="H193" s="399"/>
      <c r="I193" s="399">
        <f t="shared" si="79"/>
        <v>0</v>
      </c>
      <c r="J193" s="399"/>
      <c r="K193" s="399" t="str">
        <f t="shared" si="80"/>
        <v/>
      </c>
      <c r="L193" s="399">
        <f t="shared" si="98"/>
        <v>0</v>
      </c>
      <c r="M193" s="399">
        <f t="shared" si="99"/>
        <v>0</v>
      </c>
      <c r="N193" s="399"/>
      <c r="O193" s="399"/>
      <c r="P193" s="399">
        <f t="shared" si="81"/>
        <v>0</v>
      </c>
      <c r="Q193" s="399" t="str">
        <f t="shared" si="82"/>
        <v/>
      </c>
      <c r="R193" s="399">
        <f t="shared" si="100"/>
        <v>0</v>
      </c>
      <c r="S193" s="399">
        <f t="shared" si="101"/>
        <v>0</v>
      </c>
      <c r="T193" s="406"/>
      <c r="U193" s="406"/>
      <c r="V193" s="399">
        <f t="shared" si="83"/>
        <v>0</v>
      </c>
      <c r="W193" s="399" t="str">
        <f t="shared" si="84"/>
        <v/>
      </c>
      <c r="X193" s="399">
        <f t="shared" si="102"/>
        <v>0</v>
      </c>
      <c r="Y193" s="399">
        <f t="shared" si="103"/>
        <v>0</v>
      </c>
      <c r="Z193" s="406"/>
      <c r="AA193" s="406"/>
      <c r="AB193" s="399">
        <f t="shared" si="85"/>
        <v>0</v>
      </c>
      <c r="AC193" s="399"/>
      <c r="AD193" s="399" t="str">
        <f t="shared" si="86"/>
        <v/>
      </c>
      <c r="AE193" s="399">
        <f t="shared" si="87"/>
        <v>0</v>
      </c>
      <c r="AF193" s="399">
        <f t="shared" si="88"/>
        <v>0</v>
      </c>
      <c r="AG193" s="448"/>
      <c r="AH193" s="448"/>
      <c r="AI193" s="444">
        <f t="shared" si="89"/>
        <v>0</v>
      </c>
      <c r="AJ193" s="448"/>
      <c r="AK193" s="448">
        <v>147</v>
      </c>
      <c r="AL193" s="456" t="str">
        <f t="shared" si="90"/>
        <v/>
      </c>
      <c r="AM193" s="444">
        <f t="shared" si="104"/>
        <v>0</v>
      </c>
      <c r="AN193" s="444">
        <f t="shared" si="105"/>
        <v>0</v>
      </c>
      <c r="AO193" s="444"/>
      <c r="AP193" s="444"/>
      <c r="AQ193" s="444" t="str">
        <f t="shared" si="91"/>
        <v/>
      </c>
      <c r="AR193" s="444">
        <f t="shared" si="106"/>
        <v>0</v>
      </c>
      <c r="AS193" s="444">
        <f t="shared" si="107"/>
        <v>0</v>
      </c>
      <c r="AT193" s="444"/>
      <c r="AU193" s="444"/>
      <c r="AV193" s="444" t="str">
        <f t="shared" si="92"/>
        <v/>
      </c>
      <c r="AW193" s="444">
        <f t="shared" si="108"/>
        <v>0</v>
      </c>
      <c r="AX193" s="444">
        <f t="shared" si="109"/>
        <v>0</v>
      </c>
      <c r="AY193" s="448"/>
      <c r="AZ193" s="448"/>
      <c r="BB193" s="448">
        <v>147</v>
      </c>
      <c r="BC193" s="456" t="str">
        <f t="shared" si="93"/>
        <v/>
      </c>
      <c r="BD193" s="444">
        <f t="shared" si="110"/>
        <v>0</v>
      </c>
      <c r="BE193" s="444">
        <f t="shared" si="111"/>
        <v>0</v>
      </c>
      <c r="BF193" s="444"/>
      <c r="BG193" s="444"/>
      <c r="BH193" s="444" t="str">
        <f t="shared" si="94"/>
        <v/>
      </c>
      <c r="BI193" s="444">
        <f t="shared" si="112"/>
        <v>0</v>
      </c>
      <c r="BJ193" s="444">
        <f t="shared" si="113"/>
        <v>0</v>
      </c>
      <c r="BK193" s="444"/>
      <c r="BL193" s="444"/>
      <c r="BM193" s="444" t="str">
        <f t="shared" si="95"/>
        <v/>
      </c>
      <c r="BN193" s="444">
        <f t="shared" si="114"/>
        <v>0</v>
      </c>
      <c r="BO193" s="444">
        <f t="shared" si="115"/>
        <v>0</v>
      </c>
      <c r="BP193" s="448"/>
      <c r="BQ193" s="448"/>
    </row>
    <row r="194" spans="1:69">
      <c r="A194" s="406"/>
      <c r="C194" s="406">
        <v>148</v>
      </c>
      <c r="D194" s="428" t="str">
        <f t="shared" si="78"/>
        <v/>
      </c>
      <c r="E194" s="399">
        <f t="shared" si="96"/>
        <v>0</v>
      </c>
      <c r="F194" s="399">
        <f t="shared" si="97"/>
        <v>0</v>
      </c>
      <c r="G194" s="399"/>
      <c r="H194" s="399"/>
      <c r="I194" s="399">
        <f t="shared" si="79"/>
        <v>0</v>
      </c>
      <c r="J194" s="399"/>
      <c r="K194" s="399" t="str">
        <f t="shared" si="80"/>
        <v/>
      </c>
      <c r="L194" s="399">
        <f t="shared" si="98"/>
        <v>0</v>
      </c>
      <c r="M194" s="399">
        <f t="shared" si="99"/>
        <v>0</v>
      </c>
      <c r="N194" s="399"/>
      <c r="O194" s="399"/>
      <c r="P194" s="399">
        <f t="shared" si="81"/>
        <v>0</v>
      </c>
      <c r="Q194" s="399" t="str">
        <f t="shared" si="82"/>
        <v/>
      </c>
      <c r="R194" s="399">
        <f t="shared" si="100"/>
        <v>0</v>
      </c>
      <c r="S194" s="399">
        <f t="shared" si="101"/>
        <v>0</v>
      </c>
      <c r="T194" s="406"/>
      <c r="U194" s="406"/>
      <c r="V194" s="399">
        <f t="shared" si="83"/>
        <v>0</v>
      </c>
      <c r="W194" s="399" t="str">
        <f t="shared" si="84"/>
        <v/>
      </c>
      <c r="X194" s="399">
        <f t="shared" si="102"/>
        <v>0</v>
      </c>
      <c r="Y194" s="399">
        <f t="shared" si="103"/>
        <v>0</v>
      </c>
      <c r="Z194" s="406"/>
      <c r="AA194" s="406"/>
      <c r="AB194" s="399">
        <f t="shared" si="85"/>
        <v>0</v>
      </c>
      <c r="AC194" s="399"/>
      <c r="AD194" s="399" t="str">
        <f t="shared" si="86"/>
        <v/>
      </c>
      <c r="AE194" s="399">
        <f t="shared" si="87"/>
        <v>0</v>
      </c>
      <c r="AF194" s="399">
        <f t="shared" si="88"/>
        <v>0</v>
      </c>
      <c r="AG194" s="448"/>
      <c r="AH194" s="448"/>
      <c r="AI194" s="444">
        <f t="shared" si="89"/>
        <v>0</v>
      </c>
      <c r="AJ194" s="448"/>
      <c r="AK194" s="448">
        <v>148</v>
      </c>
      <c r="AL194" s="456" t="str">
        <f t="shared" si="90"/>
        <v/>
      </c>
      <c r="AM194" s="444">
        <f t="shared" si="104"/>
        <v>0</v>
      </c>
      <c r="AN194" s="444">
        <f t="shared" si="105"/>
        <v>0</v>
      </c>
      <c r="AO194" s="444"/>
      <c r="AP194" s="444"/>
      <c r="AQ194" s="444" t="str">
        <f t="shared" si="91"/>
        <v/>
      </c>
      <c r="AR194" s="444">
        <f t="shared" si="106"/>
        <v>0</v>
      </c>
      <c r="AS194" s="444">
        <f t="shared" si="107"/>
        <v>0</v>
      </c>
      <c r="AT194" s="444"/>
      <c r="AU194" s="444"/>
      <c r="AV194" s="444" t="str">
        <f t="shared" si="92"/>
        <v/>
      </c>
      <c r="AW194" s="444">
        <f t="shared" si="108"/>
        <v>0</v>
      </c>
      <c r="AX194" s="444">
        <f t="shared" si="109"/>
        <v>0</v>
      </c>
      <c r="AY194" s="448"/>
      <c r="AZ194" s="448"/>
      <c r="BB194" s="448">
        <v>148</v>
      </c>
      <c r="BC194" s="456" t="str">
        <f t="shared" si="93"/>
        <v/>
      </c>
      <c r="BD194" s="444">
        <f t="shared" si="110"/>
        <v>0</v>
      </c>
      <c r="BE194" s="444">
        <f t="shared" si="111"/>
        <v>0</v>
      </c>
      <c r="BF194" s="444"/>
      <c r="BG194" s="444"/>
      <c r="BH194" s="444" t="str">
        <f t="shared" si="94"/>
        <v/>
      </c>
      <c r="BI194" s="444">
        <f t="shared" si="112"/>
        <v>0</v>
      </c>
      <c r="BJ194" s="444">
        <f t="shared" si="113"/>
        <v>0</v>
      </c>
      <c r="BK194" s="444"/>
      <c r="BL194" s="444"/>
      <c r="BM194" s="444" t="str">
        <f t="shared" si="95"/>
        <v/>
      </c>
      <c r="BN194" s="444">
        <f t="shared" si="114"/>
        <v>0</v>
      </c>
      <c r="BO194" s="444">
        <f t="shared" si="115"/>
        <v>0</v>
      </c>
      <c r="BP194" s="448"/>
      <c r="BQ194" s="448"/>
    </row>
    <row r="195" spans="1:69">
      <c r="A195" s="406"/>
      <c r="C195" s="406">
        <v>149</v>
      </c>
      <c r="D195" s="428" t="str">
        <f t="shared" si="78"/>
        <v/>
      </c>
      <c r="E195" s="399">
        <f t="shared" si="96"/>
        <v>0</v>
      </c>
      <c r="F195" s="399">
        <f t="shared" si="97"/>
        <v>0</v>
      </c>
      <c r="G195" s="399"/>
      <c r="H195" s="399"/>
      <c r="I195" s="399">
        <f t="shared" si="79"/>
        <v>0</v>
      </c>
      <c r="J195" s="399"/>
      <c r="K195" s="399" t="str">
        <f t="shared" si="80"/>
        <v/>
      </c>
      <c r="L195" s="399">
        <f t="shared" si="98"/>
        <v>0</v>
      </c>
      <c r="M195" s="399">
        <f t="shared" si="99"/>
        <v>0</v>
      </c>
      <c r="N195" s="399"/>
      <c r="O195" s="399"/>
      <c r="P195" s="399">
        <f t="shared" si="81"/>
        <v>0</v>
      </c>
      <c r="Q195" s="399" t="str">
        <f t="shared" si="82"/>
        <v/>
      </c>
      <c r="R195" s="399">
        <f t="shared" si="100"/>
        <v>0</v>
      </c>
      <c r="S195" s="399">
        <f t="shared" si="101"/>
        <v>0</v>
      </c>
      <c r="T195" s="406"/>
      <c r="U195" s="406"/>
      <c r="V195" s="399">
        <f t="shared" si="83"/>
        <v>0</v>
      </c>
      <c r="W195" s="399" t="str">
        <f t="shared" si="84"/>
        <v/>
      </c>
      <c r="X195" s="399">
        <f t="shared" si="102"/>
        <v>0</v>
      </c>
      <c r="Y195" s="399">
        <f t="shared" si="103"/>
        <v>0</v>
      </c>
      <c r="Z195" s="406"/>
      <c r="AA195" s="406"/>
      <c r="AB195" s="399">
        <f t="shared" si="85"/>
        <v>0</v>
      </c>
      <c r="AC195" s="399"/>
      <c r="AD195" s="399" t="str">
        <f t="shared" si="86"/>
        <v/>
      </c>
      <c r="AE195" s="399">
        <f t="shared" si="87"/>
        <v>0</v>
      </c>
      <c r="AF195" s="399">
        <f t="shared" si="88"/>
        <v>0</v>
      </c>
      <c r="AG195" s="448"/>
      <c r="AH195" s="448"/>
      <c r="AI195" s="444">
        <f t="shared" si="89"/>
        <v>0</v>
      </c>
      <c r="AJ195" s="448"/>
      <c r="AK195" s="448">
        <v>149</v>
      </c>
      <c r="AL195" s="456" t="str">
        <f t="shared" si="90"/>
        <v/>
      </c>
      <c r="AM195" s="444">
        <f t="shared" si="104"/>
        <v>0</v>
      </c>
      <c r="AN195" s="444">
        <f t="shared" si="105"/>
        <v>0</v>
      </c>
      <c r="AO195" s="444"/>
      <c r="AP195" s="444"/>
      <c r="AQ195" s="444" t="str">
        <f t="shared" si="91"/>
        <v/>
      </c>
      <c r="AR195" s="444">
        <f t="shared" si="106"/>
        <v>0</v>
      </c>
      <c r="AS195" s="444">
        <f t="shared" si="107"/>
        <v>0</v>
      </c>
      <c r="AT195" s="444"/>
      <c r="AU195" s="444"/>
      <c r="AV195" s="444" t="str">
        <f t="shared" si="92"/>
        <v/>
      </c>
      <c r="AW195" s="444">
        <f t="shared" si="108"/>
        <v>0</v>
      </c>
      <c r="AX195" s="444">
        <f t="shared" si="109"/>
        <v>0</v>
      </c>
      <c r="AY195" s="448"/>
      <c r="AZ195" s="448"/>
      <c r="BB195" s="448">
        <v>149</v>
      </c>
      <c r="BC195" s="456" t="str">
        <f t="shared" si="93"/>
        <v/>
      </c>
      <c r="BD195" s="444">
        <f t="shared" si="110"/>
        <v>0</v>
      </c>
      <c r="BE195" s="444">
        <f t="shared" si="111"/>
        <v>0</v>
      </c>
      <c r="BF195" s="444"/>
      <c r="BG195" s="444"/>
      <c r="BH195" s="444" t="str">
        <f t="shared" si="94"/>
        <v/>
      </c>
      <c r="BI195" s="444">
        <f t="shared" si="112"/>
        <v>0</v>
      </c>
      <c r="BJ195" s="444">
        <f t="shared" si="113"/>
        <v>0</v>
      </c>
      <c r="BK195" s="444"/>
      <c r="BL195" s="444"/>
      <c r="BM195" s="444" t="str">
        <f t="shared" si="95"/>
        <v/>
      </c>
      <c r="BN195" s="444">
        <f t="shared" si="114"/>
        <v>0</v>
      </c>
      <c r="BO195" s="444">
        <f t="shared" si="115"/>
        <v>0</v>
      </c>
      <c r="BP195" s="448"/>
      <c r="BQ195" s="448"/>
    </row>
    <row r="196" spans="1:69">
      <c r="A196" s="406"/>
      <c r="C196" s="406">
        <v>150</v>
      </c>
      <c r="D196" s="428" t="str">
        <f t="shared" si="78"/>
        <v/>
      </c>
      <c r="E196" s="399">
        <f t="shared" si="96"/>
        <v>0</v>
      </c>
      <c r="F196" s="399">
        <f t="shared" si="97"/>
        <v>0</v>
      </c>
      <c r="G196" s="399"/>
      <c r="H196" s="399"/>
      <c r="I196" s="399">
        <f t="shared" si="79"/>
        <v>0</v>
      </c>
      <c r="J196" s="399"/>
      <c r="K196" s="399" t="str">
        <f t="shared" si="80"/>
        <v/>
      </c>
      <c r="L196" s="399">
        <f t="shared" si="98"/>
        <v>0</v>
      </c>
      <c r="M196" s="399">
        <f t="shared" si="99"/>
        <v>0</v>
      </c>
      <c r="N196" s="399"/>
      <c r="O196" s="399"/>
      <c r="P196" s="399">
        <f t="shared" si="81"/>
        <v>0</v>
      </c>
      <c r="Q196" s="399" t="str">
        <f t="shared" si="82"/>
        <v/>
      </c>
      <c r="R196" s="399">
        <f t="shared" si="100"/>
        <v>0</v>
      </c>
      <c r="S196" s="399">
        <f t="shared" si="101"/>
        <v>0</v>
      </c>
      <c r="T196" s="406"/>
      <c r="U196" s="406"/>
      <c r="V196" s="399">
        <f t="shared" si="83"/>
        <v>0</v>
      </c>
      <c r="W196" s="399" t="str">
        <f t="shared" si="84"/>
        <v/>
      </c>
      <c r="X196" s="399">
        <f t="shared" si="102"/>
        <v>0</v>
      </c>
      <c r="Y196" s="399">
        <f t="shared" si="103"/>
        <v>0</v>
      </c>
      <c r="Z196" s="406"/>
      <c r="AA196" s="406"/>
      <c r="AB196" s="399">
        <f t="shared" si="85"/>
        <v>0</v>
      </c>
      <c r="AC196" s="399"/>
      <c r="AD196" s="399" t="str">
        <f t="shared" si="86"/>
        <v/>
      </c>
      <c r="AE196" s="399">
        <f t="shared" si="87"/>
        <v>0</v>
      </c>
      <c r="AF196" s="399">
        <f t="shared" si="88"/>
        <v>0</v>
      </c>
      <c r="AG196" s="448"/>
      <c r="AH196" s="448"/>
      <c r="AI196" s="444">
        <f t="shared" si="89"/>
        <v>0</v>
      </c>
      <c r="AJ196" s="448"/>
      <c r="AK196" s="448">
        <v>150</v>
      </c>
      <c r="AL196" s="456" t="str">
        <f t="shared" si="90"/>
        <v/>
      </c>
      <c r="AM196" s="444">
        <f t="shared" si="104"/>
        <v>0</v>
      </c>
      <c r="AN196" s="444">
        <f t="shared" si="105"/>
        <v>0</v>
      </c>
      <c r="AO196" s="444"/>
      <c r="AP196" s="444"/>
      <c r="AQ196" s="444" t="str">
        <f t="shared" si="91"/>
        <v/>
      </c>
      <c r="AR196" s="444">
        <f t="shared" si="106"/>
        <v>0</v>
      </c>
      <c r="AS196" s="444">
        <f t="shared" si="107"/>
        <v>0</v>
      </c>
      <c r="AT196" s="444"/>
      <c r="AU196" s="444"/>
      <c r="AV196" s="444" t="str">
        <f t="shared" si="92"/>
        <v/>
      </c>
      <c r="AW196" s="444">
        <f t="shared" si="108"/>
        <v>0</v>
      </c>
      <c r="AX196" s="444">
        <f t="shared" si="109"/>
        <v>0</v>
      </c>
      <c r="AY196" s="448"/>
      <c r="AZ196" s="448"/>
      <c r="BB196" s="448">
        <v>150</v>
      </c>
      <c r="BC196" s="456" t="str">
        <f t="shared" si="93"/>
        <v/>
      </c>
      <c r="BD196" s="444">
        <f t="shared" si="110"/>
        <v>0</v>
      </c>
      <c r="BE196" s="444">
        <f t="shared" si="111"/>
        <v>0</v>
      </c>
      <c r="BF196" s="444"/>
      <c r="BG196" s="444"/>
      <c r="BH196" s="444" t="str">
        <f t="shared" si="94"/>
        <v/>
      </c>
      <c r="BI196" s="444">
        <f t="shared" si="112"/>
        <v>0</v>
      </c>
      <c r="BJ196" s="444">
        <f t="shared" si="113"/>
        <v>0</v>
      </c>
      <c r="BK196" s="444"/>
      <c r="BL196" s="444"/>
      <c r="BM196" s="444" t="str">
        <f t="shared" si="95"/>
        <v/>
      </c>
      <c r="BN196" s="444">
        <f t="shared" si="114"/>
        <v>0</v>
      </c>
      <c r="BO196" s="444">
        <f t="shared" si="115"/>
        <v>0</v>
      </c>
      <c r="BP196" s="448"/>
      <c r="BQ196" s="448"/>
    </row>
    <row r="197" spans="1:69">
      <c r="A197" s="406"/>
      <c r="C197" s="406">
        <v>151</v>
      </c>
      <c r="D197" s="428" t="str">
        <f t="shared" si="78"/>
        <v/>
      </c>
      <c r="E197" s="399">
        <f t="shared" si="96"/>
        <v>0</v>
      </c>
      <c r="F197" s="399">
        <f t="shared" si="97"/>
        <v>0</v>
      </c>
      <c r="G197" s="399"/>
      <c r="H197" s="399"/>
      <c r="I197" s="399">
        <f t="shared" si="79"/>
        <v>0</v>
      </c>
      <c r="J197" s="399"/>
      <c r="K197" s="399" t="str">
        <f t="shared" si="80"/>
        <v/>
      </c>
      <c r="L197" s="399">
        <f t="shared" si="98"/>
        <v>0</v>
      </c>
      <c r="M197" s="399">
        <f t="shared" si="99"/>
        <v>0</v>
      </c>
      <c r="N197" s="399"/>
      <c r="O197" s="399"/>
      <c r="P197" s="399">
        <f t="shared" si="81"/>
        <v>0</v>
      </c>
      <c r="Q197" s="399" t="str">
        <f t="shared" si="82"/>
        <v/>
      </c>
      <c r="R197" s="399">
        <f t="shared" si="100"/>
        <v>0</v>
      </c>
      <c r="S197" s="399">
        <f t="shared" si="101"/>
        <v>0</v>
      </c>
      <c r="T197" s="406"/>
      <c r="U197" s="406"/>
      <c r="V197" s="399">
        <f t="shared" si="83"/>
        <v>0</v>
      </c>
      <c r="W197" s="399" t="str">
        <f t="shared" si="84"/>
        <v/>
      </c>
      <c r="X197" s="399">
        <f t="shared" si="102"/>
        <v>0</v>
      </c>
      <c r="Y197" s="399">
        <f t="shared" si="103"/>
        <v>0</v>
      </c>
      <c r="Z197" s="406"/>
      <c r="AA197" s="406"/>
      <c r="AB197" s="399">
        <f t="shared" si="85"/>
        <v>0</v>
      </c>
      <c r="AC197" s="399"/>
      <c r="AD197" s="399" t="str">
        <f t="shared" si="86"/>
        <v/>
      </c>
      <c r="AE197" s="399">
        <f t="shared" si="87"/>
        <v>0</v>
      </c>
      <c r="AF197" s="399">
        <f t="shared" si="88"/>
        <v>0</v>
      </c>
      <c r="AG197" s="448"/>
      <c r="AH197" s="448"/>
      <c r="AI197" s="444">
        <f t="shared" si="89"/>
        <v>0</v>
      </c>
      <c r="AJ197" s="448"/>
      <c r="AK197" s="448">
        <v>151</v>
      </c>
      <c r="AL197" s="456" t="str">
        <f t="shared" si="90"/>
        <v/>
      </c>
      <c r="AM197" s="444">
        <f t="shared" si="104"/>
        <v>0</v>
      </c>
      <c r="AN197" s="444">
        <f t="shared" si="105"/>
        <v>0</v>
      </c>
      <c r="AO197" s="444"/>
      <c r="AP197" s="444"/>
      <c r="AQ197" s="444" t="str">
        <f t="shared" si="91"/>
        <v/>
      </c>
      <c r="AR197" s="444">
        <f t="shared" si="106"/>
        <v>0</v>
      </c>
      <c r="AS197" s="444">
        <f t="shared" si="107"/>
        <v>0</v>
      </c>
      <c r="AT197" s="444"/>
      <c r="AU197" s="444"/>
      <c r="AV197" s="444" t="str">
        <f t="shared" si="92"/>
        <v/>
      </c>
      <c r="AW197" s="444">
        <f t="shared" si="108"/>
        <v>0</v>
      </c>
      <c r="AX197" s="444">
        <f t="shared" si="109"/>
        <v>0</v>
      </c>
      <c r="AY197" s="448"/>
      <c r="AZ197" s="448"/>
      <c r="BB197" s="448">
        <v>151</v>
      </c>
      <c r="BC197" s="456" t="str">
        <f t="shared" si="93"/>
        <v/>
      </c>
      <c r="BD197" s="444">
        <f t="shared" si="110"/>
        <v>0</v>
      </c>
      <c r="BE197" s="444">
        <f t="shared" si="111"/>
        <v>0</v>
      </c>
      <c r="BF197" s="444"/>
      <c r="BG197" s="444"/>
      <c r="BH197" s="444" t="str">
        <f t="shared" si="94"/>
        <v/>
      </c>
      <c r="BI197" s="444">
        <f t="shared" si="112"/>
        <v>0</v>
      </c>
      <c r="BJ197" s="444">
        <f t="shared" si="113"/>
        <v>0</v>
      </c>
      <c r="BK197" s="444"/>
      <c r="BL197" s="444"/>
      <c r="BM197" s="444" t="str">
        <f t="shared" si="95"/>
        <v/>
      </c>
      <c r="BN197" s="444">
        <f t="shared" si="114"/>
        <v>0</v>
      </c>
      <c r="BO197" s="444">
        <f t="shared" si="115"/>
        <v>0</v>
      </c>
      <c r="BP197" s="448"/>
      <c r="BQ197" s="448"/>
    </row>
    <row r="198" spans="1:69">
      <c r="A198" s="406"/>
      <c r="C198" s="406">
        <v>152</v>
      </c>
      <c r="D198" s="428" t="str">
        <f t="shared" si="78"/>
        <v/>
      </c>
      <c r="E198" s="399">
        <f t="shared" si="96"/>
        <v>0</v>
      </c>
      <c r="F198" s="399">
        <f t="shared" si="97"/>
        <v>0</v>
      </c>
      <c r="G198" s="399"/>
      <c r="H198" s="399"/>
      <c r="I198" s="399">
        <f t="shared" si="79"/>
        <v>0</v>
      </c>
      <c r="J198" s="399"/>
      <c r="K198" s="399" t="str">
        <f t="shared" si="80"/>
        <v/>
      </c>
      <c r="L198" s="399">
        <f t="shared" si="98"/>
        <v>0</v>
      </c>
      <c r="M198" s="399">
        <f t="shared" si="99"/>
        <v>0</v>
      </c>
      <c r="N198" s="399"/>
      <c r="O198" s="399"/>
      <c r="P198" s="399">
        <f t="shared" si="81"/>
        <v>0</v>
      </c>
      <c r="Q198" s="399" t="str">
        <f t="shared" si="82"/>
        <v/>
      </c>
      <c r="R198" s="399">
        <f t="shared" si="100"/>
        <v>0</v>
      </c>
      <c r="S198" s="399">
        <f t="shared" si="101"/>
        <v>0</v>
      </c>
      <c r="T198" s="406"/>
      <c r="U198" s="406"/>
      <c r="V198" s="399">
        <f t="shared" si="83"/>
        <v>0</v>
      </c>
      <c r="W198" s="399" t="str">
        <f t="shared" si="84"/>
        <v/>
      </c>
      <c r="X198" s="399">
        <f t="shared" si="102"/>
        <v>0</v>
      </c>
      <c r="Y198" s="399">
        <f t="shared" si="103"/>
        <v>0</v>
      </c>
      <c r="Z198" s="406"/>
      <c r="AA198" s="406"/>
      <c r="AB198" s="399">
        <f t="shared" si="85"/>
        <v>0</v>
      </c>
      <c r="AC198" s="399"/>
      <c r="AD198" s="399" t="str">
        <f t="shared" si="86"/>
        <v/>
      </c>
      <c r="AE198" s="399">
        <f t="shared" si="87"/>
        <v>0</v>
      </c>
      <c r="AF198" s="399">
        <f t="shared" si="88"/>
        <v>0</v>
      </c>
      <c r="AG198" s="448"/>
      <c r="AH198" s="448"/>
      <c r="AI198" s="444">
        <f t="shared" si="89"/>
        <v>0</v>
      </c>
      <c r="AJ198" s="448"/>
      <c r="AK198" s="448">
        <v>152</v>
      </c>
      <c r="AL198" s="456" t="str">
        <f t="shared" si="90"/>
        <v/>
      </c>
      <c r="AM198" s="444">
        <f t="shared" si="104"/>
        <v>0</v>
      </c>
      <c r="AN198" s="444">
        <f t="shared" si="105"/>
        <v>0</v>
      </c>
      <c r="AO198" s="444"/>
      <c r="AP198" s="444"/>
      <c r="AQ198" s="444" t="str">
        <f t="shared" si="91"/>
        <v/>
      </c>
      <c r="AR198" s="444">
        <f t="shared" si="106"/>
        <v>0</v>
      </c>
      <c r="AS198" s="444">
        <f t="shared" si="107"/>
        <v>0</v>
      </c>
      <c r="AT198" s="444"/>
      <c r="AU198" s="444"/>
      <c r="AV198" s="444" t="str">
        <f t="shared" si="92"/>
        <v/>
      </c>
      <c r="AW198" s="444">
        <f t="shared" si="108"/>
        <v>0</v>
      </c>
      <c r="AX198" s="444">
        <f t="shared" si="109"/>
        <v>0</v>
      </c>
      <c r="AY198" s="448"/>
      <c r="AZ198" s="448"/>
      <c r="BB198" s="448">
        <v>152</v>
      </c>
      <c r="BC198" s="456" t="str">
        <f t="shared" si="93"/>
        <v/>
      </c>
      <c r="BD198" s="444">
        <f t="shared" si="110"/>
        <v>0</v>
      </c>
      <c r="BE198" s="444">
        <f t="shared" si="111"/>
        <v>0</v>
      </c>
      <c r="BF198" s="444"/>
      <c r="BG198" s="444"/>
      <c r="BH198" s="444" t="str">
        <f t="shared" si="94"/>
        <v/>
      </c>
      <c r="BI198" s="444">
        <f t="shared" si="112"/>
        <v>0</v>
      </c>
      <c r="BJ198" s="444">
        <f t="shared" si="113"/>
        <v>0</v>
      </c>
      <c r="BK198" s="444"/>
      <c r="BL198" s="444"/>
      <c r="BM198" s="444" t="str">
        <f t="shared" si="95"/>
        <v/>
      </c>
      <c r="BN198" s="444">
        <f t="shared" si="114"/>
        <v>0</v>
      </c>
      <c r="BO198" s="444">
        <f t="shared" si="115"/>
        <v>0</v>
      </c>
      <c r="BP198" s="448"/>
      <c r="BQ198" s="448"/>
    </row>
    <row r="199" spans="1:69">
      <c r="A199" s="406"/>
      <c r="C199" s="406">
        <v>153</v>
      </c>
      <c r="D199" s="428" t="str">
        <f t="shared" si="78"/>
        <v/>
      </c>
      <c r="E199" s="399">
        <f t="shared" si="96"/>
        <v>0</v>
      </c>
      <c r="F199" s="399">
        <f t="shared" si="97"/>
        <v>0</v>
      </c>
      <c r="G199" s="399"/>
      <c r="H199" s="399"/>
      <c r="I199" s="399">
        <f t="shared" si="79"/>
        <v>0</v>
      </c>
      <c r="J199" s="399"/>
      <c r="K199" s="399" t="str">
        <f t="shared" si="80"/>
        <v/>
      </c>
      <c r="L199" s="399">
        <f t="shared" si="98"/>
        <v>0</v>
      </c>
      <c r="M199" s="399">
        <f t="shared" si="99"/>
        <v>0</v>
      </c>
      <c r="N199" s="399"/>
      <c r="O199" s="399"/>
      <c r="P199" s="399">
        <f t="shared" si="81"/>
        <v>0</v>
      </c>
      <c r="Q199" s="399" t="str">
        <f t="shared" si="82"/>
        <v/>
      </c>
      <c r="R199" s="399">
        <f t="shared" si="100"/>
        <v>0</v>
      </c>
      <c r="S199" s="399">
        <f t="shared" si="101"/>
        <v>0</v>
      </c>
      <c r="T199" s="406"/>
      <c r="U199" s="406"/>
      <c r="V199" s="399">
        <f t="shared" si="83"/>
        <v>0</v>
      </c>
      <c r="W199" s="399" t="str">
        <f t="shared" si="84"/>
        <v/>
      </c>
      <c r="X199" s="399">
        <f t="shared" si="102"/>
        <v>0</v>
      </c>
      <c r="Y199" s="399">
        <f t="shared" si="103"/>
        <v>0</v>
      </c>
      <c r="Z199" s="406"/>
      <c r="AA199" s="406"/>
      <c r="AB199" s="399">
        <f t="shared" si="85"/>
        <v>0</v>
      </c>
      <c r="AC199" s="399"/>
      <c r="AD199" s="399" t="str">
        <f t="shared" si="86"/>
        <v/>
      </c>
      <c r="AE199" s="399">
        <f t="shared" si="87"/>
        <v>0</v>
      </c>
      <c r="AF199" s="399">
        <f t="shared" si="88"/>
        <v>0</v>
      </c>
      <c r="AG199" s="448"/>
      <c r="AH199" s="448"/>
      <c r="AI199" s="444">
        <f t="shared" si="89"/>
        <v>0</v>
      </c>
      <c r="AJ199" s="448"/>
      <c r="AK199" s="448">
        <v>153</v>
      </c>
      <c r="AL199" s="456" t="str">
        <f t="shared" si="90"/>
        <v/>
      </c>
      <c r="AM199" s="444">
        <f t="shared" si="104"/>
        <v>0</v>
      </c>
      <c r="AN199" s="444">
        <f t="shared" si="105"/>
        <v>0</v>
      </c>
      <c r="AO199" s="444"/>
      <c r="AP199" s="444"/>
      <c r="AQ199" s="444" t="str">
        <f t="shared" si="91"/>
        <v/>
      </c>
      <c r="AR199" s="444">
        <f t="shared" si="106"/>
        <v>0</v>
      </c>
      <c r="AS199" s="444">
        <f t="shared" si="107"/>
        <v>0</v>
      </c>
      <c r="AT199" s="444"/>
      <c r="AU199" s="444"/>
      <c r="AV199" s="444" t="str">
        <f t="shared" si="92"/>
        <v/>
      </c>
      <c r="AW199" s="444">
        <f t="shared" si="108"/>
        <v>0</v>
      </c>
      <c r="AX199" s="444">
        <f t="shared" si="109"/>
        <v>0</v>
      </c>
      <c r="AY199" s="448"/>
      <c r="AZ199" s="448"/>
      <c r="BB199" s="448">
        <v>153</v>
      </c>
      <c r="BC199" s="456" t="str">
        <f t="shared" si="93"/>
        <v/>
      </c>
      <c r="BD199" s="444">
        <f t="shared" si="110"/>
        <v>0</v>
      </c>
      <c r="BE199" s="444">
        <f t="shared" si="111"/>
        <v>0</v>
      </c>
      <c r="BF199" s="444"/>
      <c r="BG199" s="444"/>
      <c r="BH199" s="444" t="str">
        <f t="shared" si="94"/>
        <v/>
      </c>
      <c r="BI199" s="444">
        <f t="shared" si="112"/>
        <v>0</v>
      </c>
      <c r="BJ199" s="444">
        <f t="shared" si="113"/>
        <v>0</v>
      </c>
      <c r="BK199" s="444"/>
      <c r="BL199" s="444"/>
      <c r="BM199" s="444" t="str">
        <f t="shared" si="95"/>
        <v/>
      </c>
      <c r="BN199" s="444">
        <f t="shared" si="114"/>
        <v>0</v>
      </c>
      <c r="BO199" s="444">
        <f t="shared" si="115"/>
        <v>0</v>
      </c>
      <c r="BP199" s="448"/>
      <c r="BQ199" s="448"/>
    </row>
    <row r="200" spans="1:69">
      <c r="A200" s="406"/>
      <c r="C200" s="406">
        <v>154</v>
      </c>
      <c r="D200" s="428" t="str">
        <f t="shared" si="78"/>
        <v/>
      </c>
      <c r="E200" s="399">
        <f t="shared" si="96"/>
        <v>0</v>
      </c>
      <c r="F200" s="399">
        <f t="shared" si="97"/>
        <v>0</v>
      </c>
      <c r="G200" s="399"/>
      <c r="H200" s="399"/>
      <c r="I200" s="399">
        <f t="shared" si="79"/>
        <v>0</v>
      </c>
      <c r="J200" s="399"/>
      <c r="K200" s="399" t="str">
        <f t="shared" si="80"/>
        <v/>
      </c>
      <c r="L200" s="399">
        <f t="shared" si="98"/>
        <v>0</v>
      </c>
      <c r="M200" s="399">
        <f t="shared" si="99"/>
        <v>0</v>
      </c>
      <c r="N200" s="399"/>
      <c r="O200" s="399"/>
      <c r="P200" s="399">
        <f t="shared" si="81"/>
        <v>0</v>
      </c>
      <c r="Q200" s="399" t="str">
        <f t="shared" si="82"/>
        <v/>
      </c>
      <c r="R200" s="399">
        <f t="shared" si="100"/>
        <v>0</v>
      </c>
      <c r="S200" s="399">
        <f t="shared" si="101"/>
        <v>0</v>
      </c>
      <c r="T200" s="406"/>
      <c r="U200" s="406"/>
      <c r="V200" s="399">
        <f t="shared" si="83"/>
        <v>0</v>
      </c>
      <c r="W200" s="399" t="str">
        <f t="shared" si="84"/>
        <v/>
      </c>
      <c r="X200" s="399">
        <f t="shared" si="102"/>
        <v>0</v>
      </c>
      <c r="Y200" s="399">
        <f t="shared" si="103"/>
        <v>0</v>
      </c>
      <c r="Z200" s="406"/>
      <c r="AA200" s="406"/>
      <c r="AB200" s="399">
        <f t="shared" si="85"/>
        <v>0</v>
      </c>
      <c r="AC200" s="399"/>
      <c r="AD200" s="399" t="str">
        <f t="shared" si="86"/>
        <v/>
      </c>
      <c r="AE200" s="399">
        <f t="shared" si="87"/>
        <v>0</v>
      </c>
      <c r="AF200" s="399">
        <f t="shared" si="88"/>
        <v>0</v>
      </c>
      <c r="AG200" s="448"/>
      <c r="AH200" s="448"/>
      <c r="AI200" s="444">
        <f t="shared" si="89"/>
        <v>0</v>
      </c>
      <c r="AJ200" s="448"/>
      <c r="AK200" s="448">
        <v>154</v>
      </c>
      <c r="AL200" s="456" t="str">
        <f t="shared" si="90"/>
        <v/>
      </c>
      <c r="AM200" s="444">
        <f t="shared" si="104"/>
        <v>0</v>
      </c>
      <c r="AN200" s="444">
        <f t="shared" si="105"/>
        <v>0</v>
      </c>
      <c r="AO200" s="444"/>
      <c r="AP200" s="444"/>
      <c r="AQ200" s="444" t="str">
        <f t="shared" si="91"/>
        <v/>
      </c>
      <c r="AR200" s="444">
        <f t="shared" si="106"/>
        <v>0</v>
      </c>
      <c r="AS200" s="444">
        <f t="shared" si="107"/>
        <v>0</v>
      </c>
      <c r="AT200" s="444"/>
      <c r="AU200" s="444"/>
      <c r="AV200" s="444" t="str">
        <f t="shared" si="92"/>
        <v/>
      </c>
      <c r="AW200" s="444">
        <f t="shared" si="108"/>
        <v>0</v>
      </c>
      <c r="AX200" s="444">
        <f t="shared" si="109"/>
        <v>0</v>
      </c>
      <c r="AY200" s="448"/>
      <c r="AZ200" s="448"/>
      <c r="BB200" s="448">
        <v>154</v>
      </c>
      <c r="BC200" s="456" t="str">
        <f t="shared" si="93"/>
        <v/>
      </c>
      <c r="BD200" s="444">
        <f t="shared" si="110"/>
        <v>0</v>
      </c>
      <c r="BE200" s="444">
        <f t="shared" si="111"/>
        <v>0</v>
      </c>
      <c r="BF200" s="444"/>
      <c r="BG200" s="444"/>
      <c r="BH200" s="444" t="str">
        <f t="shared" si="94"/>
        <v/>
      </c>
      <c r="BI200" s="444">
        <f t="shared" si="112"/>
        <v>0</v>
      </c>
      <c r="BJ200" s="444">
        <f t="shared" si="113"/>
        <v>0</v>
      </c>
      <c r="BK200" s="444"/>
      <c r="BL200" s="444"/>
      <c r="BM200" s="444" t="str">
        <f t="shared" si="95"/>
        <v/>
      </c>
      <c r="BN200" s="444">
        <f t="shared" si="114"/>
        <v>0</v>
      </c>
      <c r="BO200" s="444">
        <f t="shared" si="115"/>
        <v>0</v>
      </c>
      <c r="BP200" s="448"/>
      <c r="BQ200" s="448"/>
    </row>
    <row r="201" spans="1:69">
      <c r="A201" s="406"/>
      <c r="C201" s="406">
        <v>155</v>
      </c>
      <c r="D201" s="428" t="str">
        <f t="shared" si="78"/>
        <v/>
      </c>
      <c r="E201" s="399">
        <f t="shared" si="96"/>
        <v>0</v>
      </c>
      <c r="F201" s="399">
        <f t="shared" si="97"/>
        <v>0</v>
      </c>
      <c r="G201" s="399"/>
      <c r="H201" s="399"/>
      <c r="I201" s="399">
        <f t="shared" si="79"/>
        <v>0</v>
      </c>
      <c r="J201" s="399"/>
      <c r="K201" s="399" t="str">
        <f t="shared" si="80"/>
        <v/>
      </c>
      <c r="L201" s="399">
        <f t="shared" si="98"/>
        <v>0</v>
      </c>
      <c r="M201" s="399">
        <f t="shared" si="99"/>
        <v>0</v>
      </c>
      <c r="N201" s="399"/>
      <c r="O201" s="399"/>
      <c r="P201" s="399">
        <f t="shared" si="81"/>
        <v>0</v>
      </c>
      <c r="Q201" s="399" t="str">
        <f t="shared" si="82"/>
        <v/>
      </c>
      <c r="R201" s="399">
        <f t="shared" si="100"/>
        <v>0</v>
      </c>
      <c r="S201" s="399">
        <f t="shared" si="101"/>
        <v>0</v>
      </c>
      <c r="T201" s="406"/>
      <c r="U201" s="406"/>
      <c r="V201" s="399">
        <f t="shared" si="83"/>
        <v>0</v>
      </c>
      <c r="W201" s="399" t="str">
        <f t="shared" si="84"/>
        <v/>
      </c>
      <c r="X201" s="399">
        <f t="shared" si="102"/>
        <v>0</v>
      </c>
      <c r="Y201" s="399">
        <f t="shared" si="103"/>
        <v>0</v>
      </c>
      <c r="Z201" s="406"/>
      <c r="AA201" s="406"/>
      <c r="AB201" s="399">
        <f t="shared" si="85"/>
        <v>0</v>
      </c>
      <c r="AC201" s="399"/>
      <c r="AD201" s="399" t="str">
        <f t="shared" si="86"/>
        <v/>
      </c>
      <c r="AE201" s="399">
        <f t="shared" si="87"/>
        <v>0</v>
      </c>
      <c r="AF201" s="399">
        <f t="shared" si="88"/>
        <v>0</v>
      </c>
      <c r="AG201" s="448"/>
      <c r="AH201" s="448"/>
      <c r="AI201" s="444">
        <f t="shared" si="89"/>
        <v>0</v>
      </c>
      <c r="AJ201" s="448"/>
      <c r="AK201" s="448">
        <v>155</v>
      </c>
      <c r="AL201" s="456" t="str">
        <f t="shared" si="90"/>
        <v/>
      </c>
      <c r="AM201" s="444">
        <f t="shared" si="104"/>
        <v>0</v>
      </c>
      <c r="AN201" s="444">
        <f t="shared" si="105"/>
        <v>0</v>
      </c>
      <c r="AO201" s="444"/>
      <c r="AP201" s="444"/>
      <c r="AQ201" s="444" t="str">
        <f t="shared" si="91"/>
        <v/>
      </c>
      <c r="AR201" s="444">
        <f t="shared" si="106"/>
        <v>0</v>
      </c>
      <c r="AS201" s="444">
        <f t="shared" si="107"/>
        <v>0</v>
      </c>
      <c r="AT201" s="444"/>
      <c r="AU201" s="444"/>
      <c r="AV201" s="444" t="str">
        <f t="shared" si="92"/>
        <v/>
      </c>
      <c r="AW201" s="444">
        <f t="shared" si="108"/>
        <v>0</v>
      </c>
      <c r="AX201" s="444">
        <f t="shared" si="109"/>
        <v>0</v>
      </c>
      <c r="AY201" s="448"/>
      <c r="AZ201" s="448"/>
      <c r="BB201" s="448">
        <v>155</v>
      </c>
      <c r="BC201" s="456" t="str">
        <f t="shared" si="93"/>
        <v/>
      </c>
      <c r="BD201" s="444">
        <f t="shared" si="110"/>
        <v>0</v>
      </c>
      <c r="BE201" s="444">
        <f t="shared" si="111"/>
        <v>0</v>
      </c>
      <c r="BF201" s="444"/>
      <c r="BG201" s="444"/>
      <c r="BH201" s="444" t="str">
        <f t="shared" si="94"/>
        <v/>
      </c>
      <c r="BI201" s="444">
        <f t="shared" si="112"/>
        <v>0</v>
      </c>
      <c r="BJ201" s="444">
        <f t="shared" si="113"/>
        <v>0</v>
      </c>
      <c r="BK201" s="444"/>
      <c r="BL201" s="444"/>
      <c r="BM201" s="444" t="str">
        <f t="shared" si="95"/>
        <v/>
      </c>
      <c r="BN201" s="444">
        <f t="shared" si="114"/>
        <v>0</v>
      </c>
      <c r="BO201" s="444">
        <f t="shared" si="115"/>
        <v>0</v>
      </c>
      <c r="BP201" s="448"/>
      <c r="BQ201" s="448"/>
    </row>
    <row r="202" spans="1:69">
      <c r="A202" s="406"/>
      <c r="C202" s="406">
        <v>156</v>
      </c>
      <c r="D202" s="428" t="str">
        <f t="shared" si="78"/>
        <v/>
      </c>
      <c r="E202" s="399">
        <f t="shared" si="96"/>
        <v>0</v>
      </c>
      <c r="F202" s="399">
        <f t="shared" si="97"/>
        <v>0</v>
      </c>
      <c r="G202" s="399">
        <f>SUM(E191:E202)</f>
        <v>0</v>
      </c>
      <c r="H202" s="399">
        <f>SUM(F191:F202)</f>
        <v>0</v>
      </c>
      <c r="I202" s="399">
        <f t="shared" si="79"/>
        <v>0</v>
      </c>
      <c r="J202" s="399"/>
      <c r="K202" s="399" t="str">
        <f t="shared" si="80"/>
        <v/>
      </c>
      <c r="L202" s="399">
        <f t="shared" si="98"/>
        <v>0</v>
      </c>
      <c r="M202" s="399">
        <f t="shared" si="99"/>
        <v>0</v>
      </c>
      <c r="N202" s="399">
        <f>SUM(L191:L202)</f>
        <v>0</v>
      </c>
      <c r="O202" s="399">
        <f>SUM(M191:M202)</f>
        <v>0</v>
      </c>
      <c r="P202" s="399">
        <f t="shared" si="81"/>
        <v>0</v>
      </c>
      <c r="Q202" s="399" t="str">
        <f t="shared" si="82"/>
        <v/>
      </c>
      <c r="R202" s="399">
        <f t="shared" si="100"/>
        <v>0</v>
      </c>
      <c r="S202" s="399">
        <f t="shared" si="101"/>
        <v>0</v>
      </c>
      <c r="T202" s="428">
        <f>SUM(R191:R202)</f>
        <v>0</v>
      </c>
      <c r="U202" s="428">
        <f>SUM(S191:S202)</f>
        <v>0</v>
      </c>
      <c r="V202" s="399">
        <f t="shared" si="83"/>
        <v>0</v>
      </c>
      <c r="W202" s="399" t="str">
        <f t="shared" si="84"/>
        <v/>
      </c>
      <c r="X202" s="399">
        <f t="shared" si="102"/>
        <v>0</v>
      </c>
      <c r="Y202" s="399">
        <f t="shared" si="103"/>
        <v>0</v>
      </c>
      <c r="Z202" s="428">
        <f>SUM(X191:X202)</f>
        <v>0</v>
      </c>
      <c r="AA202" s="428">
        <f>SUM(Y191:Y202)</f>
        <v>0</v>
      </c>
      <c r="AB202" s="399">
        <f t="shared" si="85"/>
        <v>0</v>
      </c>
      <c r="AC202" s="399"/>
      <c r="AD202" s="399" t="str">
        <f t="shared" si="86"/>
        <v/>
      </c>
      <c r="AE202" s="399">
        <f t="shared" si="87"/>
        <v>0</v>
      </c>
      <c r="AF202" s="399">
        <f t="shared" si="88"/>
        <v>0</v>
      </c>
      <c r="AG202" s="456">
        <f>SUM(AE191:AE202)</f>
        <v>0</v>
      </c>
      <c r="AH202" s="456">
        <f>SUM(AF191:AF202)</f>
        <v>0</v>
      </c>
      <c r="AI202" s="444">
        <f t="shared" si="89"/>
        <v>0</v>
      </c>
      <c r="AJ202" s="448"/>
      <c r="AK202" s="448">
        <v>156</v>
      </c>
      <c r="AL202" s="456" t="str">
        <f t="shared" si="90"/>
        <v/>
      </c>
      <c r="AM202" s="444">
        <f t="shared" si="104"/>
        <v>0</v>
      </c>
      <c r="AN202" s="444">
        <f t="shared" si="105"/>
        <v>0</v>
      </c>
      <c r="AO202" s="444">
        <f>SUM(AM191:AM202)</f>
        <v>0</v>
      </c>
      <c r="AP202" s="444">
        <f>SUM(AN191:AN202)</f>
        <v>0</v>
      </c>
      <c r="AQ202" s="444" t="str">
        <f t="shared" si="91"/>
        <v/>
      </c>
      <c r="AR202" s="444">
        <f t="shared" si="106"/>
        <v>0</v>
      </c>
      <c r="AS202" s="444">
        <f t="shared" si="107"/>
        <v>0</v>
      </c>
      <c r="AT202" s="444">
        <f>SUM(AR191:AR202)</f>
        <v>0</v>
      </c>
      <c r="AU202" s="444">
        <f>SUM(AS191:AS202)</f>
        <v>0</v>
      </c>
      <c r="AV202" s="444" t="str">
        <f t="shared" si="92"/>
        <v/>
      </c>
      <c r="AW202" s="444">
        <f t="shared" si="108"/>
        <v>0</v>
      </c>
      <c r="AX202" s="444">
        <f t="shared" si="109"/>
        <v>0</v>
      </c>
      <c r="AY202" s="456">
        <f>SUM(AW191:AW202)</f>
        <v>0</v>
      </c>
      <c r="AZ202" s="456">
        <f>SUM(AX191:AX202)</f>
        <v>0</v>
      </c>
      <c r="BB202" s="448">
        <v>156</v>
      </c>
      <c r="BC202" s="456" t="str">
        <f t="shared" si="93"/>
        <v/>
      </c>
      <c r="BD202" s="444">
        <f t="shared" si="110"/>
        <v>0</v>
      </c>
      <c r="BE202" s="444">
        <f t="shared" si="111"/>
        <v>0</v>
      </c>
      <c r="BF202" s="444">
        <f>SUM(BD191:BD202)</f>
        <v>0</v>
      </c>
      <c r="BG202" s="444">
        <f>SUM(BE191:BE202)</f>
        <v>0</v>
      </c>
      <c r="BH202" s="444" t="str">
        <f t="shared" si="94"/>
        <v/>
      </c>
      <c r="BI202" s="444">
        <f t="shared" si="112"/>
        <v>0</v>
      </c>
      <c r="BJ202" s="444">
        <f t="shared" si="113"/>
        <v>0</v>
      </c>
      <c r="BK202" s="444">
        <f>SUM(BI191:BI202)</f>
        <v>0</v>
      </c>
      <c r="BL202" s="444">
        <f>SUM(BJ191:BJ202)</f>
        <v>0</v>
      </c>
      <c r="BM202" s="444" t="str">
        <f t="shared" si="95"/>
        <v/>
      </c>
      <c r="BN202" s="444">
        <f t="shared" si="114"/>
        <v>0</v>
      </c>
      <c r="BO202" s="444">
        <f t="shared" si="115"/>
        <v>0</v>
      </c>
      <c r="BP202" s="456">
        <f>SUM(BN191:BN202)</f>
        <v>0</v>
      </c>
      <c r="BQ202" s="456">
        <f>SUM(BO191:BO202)</f>
        <v>0</v>
      </c>
    </row>
    <row r="203" spans="1:69">
      <c r="A203" s="406"/>
      <c r="C203" s="406">
        <v>157</v>
      </c>
      <c r="D203" s="428" t="str">
        <f t="shared" si="78"/>
        <v/>
      </c>
      <c r="E203" s="399">
        <f t="shared" si="96"/>
        <v>0</v>
      </c>
      <c r="F203" s="399">
        <f t="shared" si="97"/>
        <v>0</v>
      </c>
      <c r="G203" s="399"/>
      <c r="H203" s="399"/>
      <c r="I203" s="399">
        <f t="shared" si="79"/>
        <v>0</v>
      </c>
      <c r="J203" s="399"/>
      <c r="K203" s="399" t="str">
        <f t="shared" si="80"/>
        <v/>
      </c>
      <c r="L203" s="399">
        <f t="shared" si="98"/>
        <v>0</v>
      </c>
      <c r="M203" s="399">
        <f t="shared" si="99"/>
        <v>0</v>
      </c>
      <c r="N203" s="399"/>
      <c r="O203" s="399"/>
      <c r="P203" s="399">
        <f t="shared" si="81"/>
        <v>0</v>
      </c>
      <c r="Q203" s="399" t="str">
        <f t="shared" si="82"/>
        <v/>
      </c>
      <c r="R203" s="399">
        <f t="shared" si="100"/>
        <v>0</v>
      </c>
      <c r="S203" s="399">
        <f t="shared" si="101"/>
        <v>0</v>
      </c>
      <c r="T203" s="406"/>
      <c r="U203" s="406"/>
      <c r="V203" s="399">
        <f t="shared" si="83"/>
        <v>0</v>
      </c>
      <c r="W203" s="399" t="str">
        <f t="shared" si="84"/>
        <v/>
      </c>
      <c r="X203" s="399">
        <f t="shared" si="102"/>
        <v>0</v>
      </c>
      <c r="Y203" s="399">
        <f t="shared" si="103"/>
        <v>0</v>
      </c>
      <c r="Z203" s="406"/>
      <c r="AA203" s="406"/>
      <c r="AB203" s="399">
        <f t="shared" si="85"/>
        <v>0</v>
      </c>
      <c r="AC203" s="399"/>
      <c r="AD203" s="399" t="str">
        <f t="shared" si="86"/>
        <v/>
      </c>
      <c r="AE203" s="399">
        <f t="shared" si="87"/>
        <v>0</v>
      </c>
      <c r="AF203" s="399">
        <f t="shared" si="88"/>
        <v>0</v>
      </c>
      <c r="AG203" s="448"/>
      <c r="AH203" s="448"/>
      <c r="AI203" s="444">
        <f t="shared" si="89"/>
        <v>0</v>
      </c>
      <c r="AJ203" s="448"/>
      <c r="AK203" s="448">
        <v>157</v>
      </c>
      <c r="AL203" s="456" t="str">
        <f t="shared" si="90"/>
        <v/>
      </c>
      <c r="AM203" s="444">
        <f t="shared" si="104"/>
        <v>0</v>
      </c>
      <c r="AN203" s="444">
        <f t="shared" si="105"/>
        <v>0</v>
      </c>
      <c r="AO203" s="444"/>
      <c r="AP203" s="444"/>
      <c r="AQ203" s="444" t="str">
        <f t="shared" si="91"/>
        <v/>
      </c>
      <c r="AR203" s="444">
        <f t="shared" si="106"/>
        <v>0</v>
      </c>
      <c r="AS203" s="444">
        <f t="shared" si="107"/>
        <v>0</v>
      </c>
      <c r="AT203" s="444"/>
      <c r="AU203" s="444"/>
      <c r="AV203" s="444" t="str">
        <f t="shared" si="92"/>
        <v/>
      </c>
      <c r="AW203" s="444">
        <f t="shared" si="108"/>
        <v>0</v>
      </c>
      <c r="AX203" s="444">
        <f t="shared" si="109"/>
        <v>0</v>
      </c>
      <c r="AY203" s="448"/>
      <c r="AZ203" s="448"/>
      <c r="BB203" s="448">
        <v>157</v>
      </c>
      <c r="BC203" s="456" t="str">
        <f t="shared" si="93"/>
        <v/>
      </c>
      <c r="BD203" s="444">
        <f t="shared" si="110"/>
        <v>0</v>
      </c>
      <c r="BE203" s="444">
        <f t="shared" si="111"/>
        <v>0</v>
      </c>
      <c r="BF203" s="444"/>
      <c r="BG203" s="444"/>
      <c r="BH203" s="444" t="str">
        <f t="shared" si="94"/>
        <v/>
      </c>
      <c r="BI203" s="444">
        <f t="shared" si="112"/>
        <v>0</v>
      </c>
      <c r="BJ203" s="444">
        <f t="shared" si="113"/>
        <v>0</v>
      </c>
      <c r="BK203" s="444"/>
      <c r="BL203" s="444"/>
      <c r="BM203" s="444" t="str">
        <f t="shared" si="95"/>
        <v/>
      </c>
      <c r="BN203" s="444">
        <f t="shared" si="114"/>
        <v>0</v>
      </c>
      <c r="BO203" s="444">
        <f t="shared" si="115"/>
        <v>0</v>
      </c>
      <c r="BP203" s="448"/>
      <c r="BQ203" s="448"/>
    </row>
    <row r="204" spans="1:69">
      <c r="A204" s="406"/>
      <c r="C204" s="406">
        <v>158</v>
      </c>
      <c r="D204" s="428" t="str">
        <f t="shared" si="78"/>
        <v/>
      </c>
      <c r="E204" s="399">
        <f t="shared" si="96"/>
        <v>0</v>
      </c>
      <c r="F204" s="399">
        <f t="shared" si="97"/>
        <v>0</v>
      </c>
      <c r="G204" s="399"/>
      <c r="H204" s="399"/>
      <c r="I204" s="399">
        <f t="shared" si="79"/>
        <v>0</v>
      </c>
      <c r="J204" s="399"/>
      <c r="K204" s="399" t="str">
        <f t="shared" si="80"/>
        <v/>
      </c>
      <c r="L204" s="399">
        <f t="shared" si="98"/>
        <v>0</v>
      </c>
      <c r="M204" s="399">
        <f t="shared" si="99"/>
        <v>0</v>
      </c>
      <c r="N204" s="399"/>
      <c r="O204" s="399"/>
      <c r="P204" s="399">
        <f t="shared" si="81"/>
        <v>0</v>
      </c>
      <c r="Q204" s="399" t="str">
        <f t="shared" si="82"/>
        <v/>
      </c>
      <c r="R204" s="399">
        <f t="shared" si="100"/>
        <v>0</v>
      </c>
      <c r="S204" s="399">
        <f t="shared" si="101"/>
        <v>0</v>
      </c>
      <c r="T204" s="406"/>
      <c r="U204" s="406"/>
      <c r="V204" s="399">
        <f t="shared" si="83"/>
        <v>0</v>
      </c>
      <c r="W204" s="399" t="str">
        <f t="shared" si="84"/>
        <v/>
      </c>
      <c r="X204" s="399">
        <f t="shared" si="102"/>
        <v>0</v>
      </c>
      <c r="Y204" s="399">
        <f t="shared" si="103"/>
        <v>0</v>
      </c>
      <c r="Z204" s="406"/>
      <c r="AA204" s="406"/>
      <c r="AB204" s="399">
        <f t="shared" si="85"/>
        <v>0</v>
      </c>
      <c r="AC204" s="399"/>
      <c r="AD204" s="399" t="str">
        <f t="shared" si="86"/>
        <v/>
      </c>
      <c r="AE204" s="399">
        <f t="shared" si="87"/>
        <v>0</v>
      </c>
      <c r="AF204" s="399">
        <f t="shared" si="88"/>
        <v>0</v>
      </c>
      <c r="AG204" s="448"/>
      <c r="AH204" s="448"/>
      <c r="AI204" s="444">
        <f t="shared" si="89"/>
        <v>0</v>
      </c>
      <c r="AJ204" s="448"/>
      <c r="AK204" s="448">
        <v>158</v>
      </c>
      <c r="AL204" s="456" t="str">
        <f t="shared" si="90"/>
        <v/>
      </c>
      <c r="AM204" s="444">
        <f t="shared" si="104"/>
        <v>0</v>
      </c>
      <c r="AN204" s="444">
        <f t="shared" si="105"/>
        <v>0</v>
      </c>
      <c r="AO204" s="444"/>
      <c r="AP204" s="444"/>
      <c r="AQ204" s="444" t="str">
        <f t="shared" si="91"/>
        <v/>
      </c>
      <c r="AR204" s="444">
        <f t="shared" si="106"/>
        <v>0</v>
      </c>
      <c r="AS204" s="444">
        <f t="shared" si="107"/>
        <v>0</v>
      </c>
      <c r="AT204" s="444"/>
      <c r="AU204" s="444"/>
      <c r="AV204" s="444" t="str">
        <f t="shared" si="92"/>
        <v/>
      </c>
      <c r="AW204" s="444">
        <f t="shared" si="108"/>
        <v>0</v>
      </c>
      <c r="AX204" s="444">
        <f t="shared" si="109"/>
        <v>0</v>
      </c>
      <c r="AY204" s="448"/>
      <c r="AZ204" s="448"/>
      <c r="BB204" s="448">
        <v>158</v>
      </c>
      <c r="BC204" s="456" t="str">
        <f t="shared" si="93"/>
        <v/>
      </c>
      <c r="BD204" s="444">
        <f t="shared" si="110"/>
        <v>0</v>
      </c>
      <c r="BE204" s="444">
        <f t="shared" si="111"/>
        <v>0</v>
      </c>
      <c r="BF204" s="444"/>
      <c r="BG204" s="444"/>
      <c r="BH204" s="444" t="str">
        <f t="shared" si="94"/>
        <v/>
      </c>
      <c r="BI204" s="444">
        <f t="shared" si="112"/>
        <v>0</v>
      </c>
      <c r="BJ204" s="444">
        <f t="shared" si="113"/>
        <v>0</v>
      </c>
      <c r="BK204" s="444"/>
      <c r="BL204" s="444"/>
      <c r="BM204" s="444" t="str">
        <f t="shared" si="95"/>
        <v/>
      </c>
      <c r="BN204" s="444">
        <f t="shared" si="114"/>
        <v>0</v>
      </c>
      <c r="BO204" s="444">
        <f t="shared" si="115"/>
        <v>0</v>
      </c>
      <c r="BP204" s="448"/>
      <c r="BQ204" s="448"/>
    </row>
    <row r="205" spans="1:69">
      <c r="A205" s="406"/>
      <c r="C205" s="406">
        <v>159</v>
      </c>
      <c r="D205" s="428" t="str">
        <f t="shared" si="78"/>
        <v/>
      </c>
      <c r="E205" s="399">
        <f t="shared" si="96"/>
        <v>0</v>
      </c>
      <c r="F205" s="399">
        <f t="shared" si="97"/>
        <v>0</v>
      </c>
      <c r="G205" s="399"/>
      <c r="H205" s="399"/>
      <c r="I205" s="399">
        <f t="shared" si="79"/>
        <v>0</v>
      </c>
      <c r="J205" s="399"/>
      <c r="K205" s="399" t="str">
        <f t="shared" si="80"/>
        <v/>
      </c>
      <c r="L205" s="399">
        <f t="shared" si="98"/>
        <v>0</v>
      </c>
      <c r="M205" s="399">
        <f t="shared" si="99"/>
        <v>0</v>
      </c>
      <c r="N205" s="399"/>
      <c r="O205" s="399"/>
      <c r="P205" s="399">
        <f t="shared" si="81"/>
        <v>0</v>
      </c>
      <c r="Q205" s="399" t="str">
        <f t="shared" si="82"/>
        <v/>
      </c>
      <c r="R205" s="399">
        <f t="shared" si="100"/>
        <v>0</v>
      </c>
      <c r="S205" s="399">
        <f t="shared" si="101"/>
        <v>0</v>
      </c>
      <c r="T205" s="406"/>
      <c r="U205" s="406"/>
      <c r="V205" s="399">
        <f t="shared" si="83"/>
        <v>0</v>
      </c>
      <c r="W205" s="399" t="str">
        <f t="shared" si="84"/>
        <v/>
      </c>
      <c r="X205" s="399">
        <f t="shared" si="102"/>
        <v>0</v>
      </c>
      <c r="Y205" s="399">
        <f t="shared" si="103"/>
        <v>0</v>
      </c>
      <c r="Z205" s="406"/>
      <c r="AA205" s="406"/>
      <c r="AB205" s="399">
        <f t="shared" si="85"/>
        <v>0</v>
      </c>
      <c r="AC205" s="399"/>
      <c r="AD205" s="399" t="str">
        <f t="shared" si="86"/>
        <v/>
      </c>
      <c r="AE205" s="399">
        <f t="shared" si="87"/>
        <v>0</v>
      </c>
      <c r="AF205" s="399">
        <f t="shared" si="88"/>
        <v>0</v>
      </c>
      <c r="AG205" s="448"/>
      <c r="AH205" s="448"/>
      <c r="AI205" s="444">
        <f t="shared" si="89"/>
        <v>0</v>
      </c>
      <c r="AJ205" s="448"/>
      <c r="AK205" s="448">
        <v>159</v>
      </c>
      <c r="AL205" s="456" t="str">
        <f t="shared" si="90"/>
        <v/>
      </c>
      <c r="AM205" s="444">
        <f t="shared" si="104"/>
        <v>0</v>
      </c>
      <c r="AN205" s="444">
        <f t="shared" si="105"/>
        <v>0</v>
      </c>
      <c r="AO205" s="444"/>
      <c r="AP205" s="444"/>
      <c r="AQ205" s="444" t="str">
        <f t="shared" si="91"/>
        <v/>
      </c>
      <c r="AR205" s="444">
        <f t="shared" si="106"/>
        <v>0</v>
      </c>
      <c r="AS205" s="444">
        <f t="shared" si="107"/>
        <v>0</v>
      </c>
      <c r="AT205" s="444"/>
      <c r="AU205" s="444"/>
      <c r="AV205" s="444" t="str">
        <f t="shared" si="92"/>
        <v/>
      </c>
      <c r="AW205" s="444">
        <f t="shared" si="108"/>
        <v>0</v>
      </c>
      <c r="AX205" s="444">
        <f t="shared" si="109"/>
        <v>0</v>
      </c>
      <c r="AY205" s="448"/>
      <c r="AZ205" s="448"/>
      <c r="BB205" s="448">
        <v>159</v>
      </c>
      <c r="BC205" s="456" t="str">
        <f t="shared" si="93"/>
        <v/>
      </c>
      <c r="BD205" s="444">
        <f t="shared" si="110"/>
        <v>0</v>
      </c>
      <c r="BE205" s="444">
        <f t="shared" si="111"/>
        <v>0</v>
      </c>
      <c r="BF205" s="444"/>
      <c r="BG205" s="444"/>
      <c r="BH205" s="444" t="str">
        <f t="shared" si="94"/>
        <v/>
      </c>
      <c r="BI205" s="444">
        <f t="shared" si="112"/>
        <v>0</v>
      </c>
      <c r="BJ205" s="444">
        <f t="shared" si="113"/>
        <v>0</v>
      </c>
      <c r="BK205" s="444"/>
      <c r="BL205" s="444"/>
      <c r="BM205" s="444" t="str">
        <f t="shared" si="95"/>
        <v/>
      </c>
      <c r="BN205" s="444">
        <f t="shared" si="114"/>
        <v>0</v>
      </c>
      <c r="BO205" s="444">
        <f t="shared" si="115"/>
        <v>0</v>
      </c>
      <c r="BP205" s="448"/>
      <c r="BQ205" s="448"/>
    </row>
    <row r="206" spans="1:69">
      <c r="A206" s="406"/>
      <c r="C206" s="406">
        <v>160</v>
      </c>
      <c r="D206" s="428" t="str">
        <f t="shared" si="78"/>
        <v/>
      </c>
      <c r="E206" s="399">
        <f t="shared" si="96"/>
        <v>0</v>
      </c>
      <c r="F206" s="399">
        <f t="shared" si="97"/>
        <v>0</v>
      </c>
      <c r="G206" s="399"/>
      <c r="H206" s="399"/>
      <c r="I206" s="399">
        <f t="shared" si="79"/>
        <v>0</v>
      </c>
      <c r="J206" s="399"/>
      <c r="K206" s="399" t="str">
        <f t="shared" si="80"/>
        <v/>
      </c>
      <c r="L206" s="399">
        <f t="shared" si="98"/>
        <v>0</v>
      </c>
      <c r="M206" s="399">
        <f t="shared" si="99"/>
        <v>0</v>
      </c>
      <c r="N206" s="399"/>
      <c r="O206" s="399"/>
      <c r="P206" s="399">
        <f t="shared" si="81"/>
        <v>0</v>
      </c>
      <c r="Q206" s="399" t="str">
        <f t="shared" si="82"/>
        <v/>
      </c>
      <c r="R206" s="399">
        <f t="shared" si="100"/>
        <v>0</v>
      </c>
      <c r="S206" s="399">
        <f t="shared" si="101"/>
        <v>0</v>
      </c>
      <c r="T206" s="406"/>
      <c r="U206" s="406"/>
      <c r="V206" s="399">
        <f t="shared" si="83"/>
        <v>0</v>
      </c>
      <c r="W206" s="399" t="str">
        <f t="shared" si="84"/>
        <v/>
      </c>
      <c r="X206" s="399">
        <f t="shared" si="102"/>
        <v>0</v>
      </c>
      <c r="Y206" s="399">
        <f t="shared" si="103"/>
        <v>0</v>
      </c>
      <c r="Z206" s="406"/>
      <c r="AA206" s="406"/>
      <c r="AB206" s="399">
        <f t="shared" si="85"/>
        <v>0</v>
      </c>
      <c r="AC206" s="399"/>
      <c r="AD206" s="399" t="str">
        <f t="shared" si="86"/>
        <v/>
      </c>
      <c r="AE206" s="399">
        <f t="shared" si="87"/>
        <v>0</v>
      </c>
      <c r="AF206" s="399">
        <f t="shared" si="88"/>
        <v>0</v>
      </c>
      <c r="AG206" s="448"/>
      <c r="AH206" s="448"/>
      <c r="AI206" s="444">
        <f t="shared" si="89"/>
        <v>0</v>
      </c>
      <c r="AJ206" s="448"/>
      <c r="AK206" s="448">
        <v>160</v>
      </c>
      <c r="AL206" s="456" t="str">
        <f t="shared" si="90"/>
        <v/>
      </c>
      <c r="AM206" s="444">
        <f t="shared" si="104"/>
        <v>0</v>
      </c>
      <c r="AN206" s="444">
        <f t="shared" si="105"/>
        <v>0</v>
      </c>
      <c r="AO206" s="444"/>
      <c r="AP206" s="444"/>
      <c r="AQ206" s="444" t="str">
        <f t="shared" si="91"/>
        <v/>
      </c>
      <c r="AR206" s="444">
        <f t="shared" si="106"/>
        <v>0</v>
      </c>
      <c r="AS206" s="444">
        <f t="shared" si="107"/>
        <v>0</v>
      </c>
      <c r="AT206" s="444"/>
      <c r="AU206" s="444"/>
      <c r="AV206" s="444" t="str">
        <f t="shared" si="92"/>
        <v/>
      </c>
      <c r="AW206" s="444">
        <f t="shared" si="108"/>
        <v>0</v>
      </c>
      <c r="AX206" s="444">
        <f t="shared" si="109"/>
        <v>0</v>
      </c>
      <c r="AY206" s="448"/>
      <c r="AZ206" s="448"/>
      <c r="BB206" s="448">
        <v>160</v>
      </c>
      <c r="BC206" s="456" t="str">
        <f t="shared" si="93"/>
        <v/>
      </c>
      <c r="BD206" s="444">
        <f t="shared" si="110"/>
        <v>0</v>
      </c>
      <c r="BE206" s="444">
        <f t="shared" si="111"/>
        <v>0</v>
      </c>
      <c r="BF206" s="444"/>
      <c r="BG206" s="444"/>
      <c r="BH206" s="444" t="str">
        <f t="shared" si="94"/>
        <v/>
      </c>
      <c r="BI206" s="444">
        <f t="shared" si="112"/>
        <v>0</v>
      </c>
      <c r="BJ206" s="444">
        <f t="shared" si="113"/>
        <v>0</v>
      </c>
      <c r="BK206" s="444"/>
      <c r="BL206" s="444"/>
      <c r="BM206" s="444" t="str">
        <f t="shared" si="95"/>
        <v/>
      </c>
      <c r="BN206" s="444">
        <f t="shared" si="114"/>
        <v>0</v>
      </c>
      <c r="BO206" s="444">
        <f t="shared" si="115"/>
        <v>0</v>
      </c>
      <c r="BP206" s="448"/>
      <c r="BQ206" s="448"/>
    </row>
    <row r="207" spans="1:69">
      <c r="A207" s="406"/>
      <c r="C207" s="406">
        <v>161</v>
      </c>
      <c r="D207" s="428" t="str">
        <f t="shared" si="78"/>
        <v/>
      </c>
      <c r="E207" s="399">
        <f t="shared" si="96"/>
        <v>0</v>
      </c>
      <c r="F207" s="399">
        <f t="shared" si="97"/>
        <v>0</v>
      </c>
      <c r="G207" s="399"/>
      <c r="H207" s="399"/>
      <c r="I207" s="399">
        <f t="shared" si="79"/>
        <v>0</v>
      </c>
      <c r="J207" s="399"/>
      <c r="K207" s="399" t="str">
        <f t="shared" si="80"/>
        <v/>
      </c>
      <c r="L207" s="399">
        <f t="shared" si="98"/>
        <v>0</v>
      </c>
      <c r="M207" s="399">
        <f t="shared" si="99"/>
        <v>0</v>
      </c>
      <c r="N207" s="399"/>
      <c r="O207" s="399"/>
      <c r="P207" s="399">
        <f t="shared" si="81"/>
        <v>0</v>
      </c>
      <c r="Q207" s="399" t="str">
        <f t="shared" si="82"/>
        <v/>
      </c>
      <c r="R207" s="399">
        <f t="shared" si="100"/>
        <v>0</v>
      </c>
      <c r="S207" s="399">
        <f t="shared" si="101"/>
        <v>0</v>
      </c>
      <c r="T207" s="406"/>
      <c r="U207" s="406"/>
      <c r="V207" s="399">
        <f t="shared" si="83"/>
        <v>0</v>
      </c>
      <c r="W207" s="399" t="str">
        <f t="shared" si="84"/>
        <v/>
      </c>
      <c r="X207" s="399">
        <f t="shared" si="102"/>
        <v>0</v>
      </c>
      <c r="Y207" s="399">
        <f t="shared" si="103"/>
        <v>0</v>
      </c>
      <c r="Z207" s="406"/>
      <c r="AA207" s="406"/>
      <c r="AB207" s="399">
        <f t="shared" si="85"/>
        <v>0</v>
      </c>
      <c r="AC207" s="399"/>
      <c r="AD207" s="399" t="str">
        <f t="shared" si="86"/>
        <v/>
      </c>
      <c r="AE207" s="399">
        <f t="shared" si="87"/>
        <v>0</v>
      </c>
      <c r="AF207" s="399">
        <f t="shared" si="88"/>
        <v>0</v>
      </c>
      <c r="AG207" s="448"/>
      <c r="AH207" s="448"/>
      <c r="AI207" s="444">
        <f t="shared" si="89"/>
        <v>0</v>
      </c>
      <c r="AJ207" s="448"/>
      <c r="AK207" s="448">
        <v>161</v>
      </c>
      <c r="AL207" s="456" t="str">
        <f t="shared" si="90"/>
        <v/>
      </c>
      <c r="AM207" s="444">
        <f t="shared" si="104"/>
        <v>0</v>
      </c>
      <c r="AN207" s="444">
        <f t="shared" si="105"/>
        <v>0</v>
      </c>
      <c r="AO207" s="444"/>
      <c r="AP207" s="444"/>
      <c r="AQ207" s="444" t="str">
        <f t="shared" si="91"/>
        <v/>
      </c>
      <c r="AR207" s="444">
        <f t="shared" si="106"/>
        <v>0</v>
      </c>
      <c r="AS207" s="444">
        <f t="shared" si="107"/>
        <v>0</v>
      </c>
      <c r="AT207" s="444"/>
      <c r="AU207" s="444"/>
      <c r="AV207" s="444" t="str">
        <f t="shared" si="92"/>
        <v/>
      </c>
      <c r="AW207" s="444">
        <f t="shared" si="108"/>
        <v>0</v>
      </c>
      <c r="AX207" s="444">
        <f t="shared" si="109"/>
        <v>0</v>
      </c>
      <c r="AY207" s="448"/>
      <c r="AZ207" s="448"/>
      <c r="BB207" s="448">
        <v>161</v>
      </c>
      <c r="BC207" s="456" t="str">
        <f t="shared" si="93"/>
        <v/>
      </c>
      <c r="BD207" s="444">
        <f t="shared" si="110"/>
        <v>0</v>
      </c>
      <c r="BE207" s="444">
        <f t="shared" si="111"/>
        <v>0</v>
      </c>
      <c r="BF207" s="444"/>
      <c r="BG207" s="444"/>
      <c r="BH207" s="444" t="str">
        <f t="shared" si="94"/>
        <v/>
      </c>
      <c r="BI207" s="444">
        <f t="shared" si="112"/>
        <v>0</v>
      </c>
      <c r="BJ207" s="444">
        <f t="shared" si="113"/>
        <v>0</v>
      </c>
      <c r="BK207" s="444"/>
      <c r="BL207" s="444"/>
      <c r="BM207" s="444" t="str">
        <f t="shared" si="95"/>
        <v/>
      </c>
      <c r="BN207" s="444">
        <f t="shared" si="114"/>
        <v>0</v>
      </c>
      <c r="BO207" s="444">
        <f t="shared" si="115"/>
        <v>0</v>
      </c>
      <c r="BP207" s="448"/>
      <c r="BQ207" s="448"/>
    </row>
    <row r="208" spans="1:69">
      <c r="A208" s="406"/>
      <c r="C208" s="406">
        <v>162</v>
      </c>
      <c r="D208" s="428" t="str">
        <f t="shared" si="78"/>
        <v/>
      </c>
      <c r="E208" s="399">
        <f t="shared" si="96"/>
        <v>0</v>
      </c>
      <c r="F208" s="399">
        <f t="shared" si="97"/>
        <v>0</v>
      </c>
      <c r="G208" s="399"/>
      <c r="H208" s="399"/>
      <c r="I208" s="399">
        <f t="shared" si="79"/>
        <v>0</v>
      </c>
      <c r="J208" s="399"/>
      <c r="K208" s="399" t="str">
        <f t="shared" si="80"/>
        <v/>
      </c>
      <c r="L208" s="399">
        <f t="shared" si="98"/>
        <v>0</v>
      </c>
      <c r="M208" s="399">
        <f t="shared" si="99"/>
        <v>0</v>
      </c>
      <c r="N208" s="399"/>
      <c r="O208" s="399"/>
      <c r="P208" s="399">
        <f t="shared" si="81"/>
        <v>0</v>
      </c>
      <c r="Q208" s="399" t="str">
        <f t="shared" si="82"/>
        <v/>
      </c>
      <c r="R208" s="399">
        <f t="shared" si="100"/>
        <v>0</v>
      </c>
      <c r="S208" s="399">
        <f t="shared" si="101"/>
        <v>0</v>
      </c>
      <c r="T208" s="406"/>
      <c r="U208" s="406"/>
      <c r="V208" s="399">
        <f t="shared" si="83"/>
        <v>0</v>
      </c>
      <c r="W208" s="399" t="str">
        <f t="shared" si="84"/>
        <v/>
      </c>
      <c r="X208" s="399">
        <f t="shared" si="102"/>
        <v>0</v>
      </c>
      <c r="Y208" s="399">
        <f t="shared" si="103"/>
        <v>0</v>
      </c>
      <c r="Z208" s="406"/>
      <c r="AA208" s="406"/>
      <c r="AB208" s="399">
        <f t="shared" si="85"/>
        <v>0</v>
      </c>
      <c r="AC208" s="399"/>
      <c r="AD208" s="399" t="str">
        <f t="shared" si="86"/>
        <v/>
      </c>
      <c r="AE208" s="399">
        <f t="shared" si="87"/>
        <v>0</v>
      </c>
      <c r="AF208" s="399">
        <f t="shared" si="88"/>
        <v>0</v>
      </c>
      <c r="AG208" s="448"/>
      <c r="AH208" s="448"/>
      <c r="AI208" s="444">
        <f t="shared" si="89"/>
        <v>0</v>
      </c>
      <c r="AJ208" s="448"/>
      <c r="AK208" s="448">
        <v>162</v>
      </c>
      <c r="AL208" s="456" t="str">
        <f t="shared" si="90"/>
        <v/>
      </c>
      <c r="AM208" s="444">
        <f t="shared" si="104"/>
        <v>0</v>
      </c>
      <c r="AN208" s="444">
        <f t="shared" si="105"/>
        <v>0</v>
      </c>
      <c r="AO208" s="444"/>
      <c r="AP208" s="444"/>
      <c r="AQ208" s="444" t="str">
        <f t="shared" si="91"/>
        <v/>
      </c>
      <c r="AR208" s="444">
        <f t="shared" si="106"/>
        <v>0</v>
      </c>
      <c r="AS208" s="444">
        <f t="shared" si="107"/>
        <v>0</v>
      </c>
      <c r="AT208" s="444"/>
      <c r="AU208" s="444"/>
      <c r="AV208" s="444" t="str">
        <f t="shared" si="92"/>
        <v/>
      </c>
      <c r="AW208" s="444">
        <f t="shared" si="108"/>
        <v>0</v>
      </c>
      <c r="AX208" s="444">
        <f t="shared" si="109"/>
        <v>0</v>
      </c>
      <c r="AY208" s="448"/>
      <c r="AZ208" s="448"/>
      <c r="BB208" s="448">
        <v>162</v>
      </c>
      <c r="BC208" s="456" t="str">
        <f t="shared" si="93"/>
        <v/>
      </c>
      <c r="BD208" s="444">
        <f t="shared" si="110"/>
        <v>0</v>
      </c>
      <c r="BE208" s="444">
        <f t="shared" si="111"/>
        <v>0</v>
      </c>
      <c r="BF208" s="444"/>
      <c r="BG208" s="444"/>
      <c r="BH208" s="444" t="str">
        <f t="shared" si="94"/>
        <v/>
      </c>
      <c r="BI208" s="444">
        <f t="shared" si="112"/>
        <v>0</v>
      </c>
      <c r="BJ208" s="444">
        <f t="shared" si="113"/>
        <v>0</v>
      </c>
      <c r="BK208" s="444"/>
      <c r="BL208" s="444"/>
      <c r="BM208" s="444" t="str">
        <f t="shared" si="95"/>
        <v/>
      </c>
      <c r="BN208" s="444">
        <f t="shared" si="114"/>
        <v>0</v>
      </c>
      <c r="BO208" s="444">
        <f t="shared" si="115"/>
        <v>0</v>
      </c>
      <c r="BP208" s="448"/>
      <c r="BQ208" s="448"/>
    </row>
    <row r="209" spans="1:69">
      <c r="A209" s="406"/>
      <c r="C209" s="406">
        <v>163</v>
      </c>
      <c r="D209" s="428" t="str">
        <f t="shared" si="78"/>
        <v/>
      </c>
      <c r="E209" s="399">
        <f t="shared" si="96"/>
        <v>0</v>
      </c>
      <c r="F209" s="399">
        <f t="shared" si="97"/>
        <v>0</v>
      </c>
      <c r="G209" s="399"/>
      <c r="H209" s="399"/>
      <c r="I209" s="399">
        <f t="shared" si="79"/>
        <v>0</v>
      </c>
      <c r="J209" s="399"/>
      <c r="K209" s="399" t="str">
        <f t="shared" si="80"/>
        <v/>
      </c>
      <c r="L209" s="399">
        <f t="shared" si="98"/>
        <v>0</v>
      </c>
      <c r="M209" s="399">
        <f t="shared" si="99"/>
        <v>0</v>
      </c>
      <c r="N209" s="399"/>
      <c r="O209" s="399"/>
      <c r="P209" s="399">
        <f t="shared" si="81"/>
        <v>0</v>
      </c>
      <c r="Q209" s="399" t="str">
        <f t="shared" si="82"/>
        <v/>
      </c>
      <c r="R209" s="399">
        <f t="shared" si="100"/>
        <v>0</v>
      </c>
      <c r="S209" s="399">
        <f t="shared" si="101"/>
        <v>0</v>
      </c>
      <c r="T209" s="406"/>
      <c r="U209" s="406"/>
      <c r="V209" s="399">
        <f t="shared" si="83"/>
        <v>0</v>
      </c>
      <c r="W209" s="399" t="str">
        <f t="shared" si="84"/>
        <v/>
      </c>
      <c r="X209" s="399">
        <f t="shared" si="102"/>
        <v>0</v>
      </c>
      <c r="Y209" s="399">
        <f t="shared" si="103"/>
        <v>0</v>
      </c>
      <c r="Z209" s="406"/>
      <c r="AA209" s="406"/>
      <c r="AB209" s="399">
        <f t="shared" si="85"/>
        <v>0</v>
      </c>
      <c r="AC209" s="399"/>
      <c r="AD209" s="399" t="str">
        <f t="shared" si="86"/>
        <v/>
      </c>
      <c r="AE209" s="399">
        <f t="shared" si="87"/>
        <v>0</v>
      </c>
      <c r="AF209" s="399">
        <f t="shared" si="88"/>
        <v>0</v>
      </c>
      <c r="AG209" s="448"/>
      <c r="AH209" s="448"/>
      <c r="AI209" s="444">
        <f t="shared" si="89"/>
        <v>0</v>
      </c>
      <c r="AJ209" s="448"/>
      <c r="AK209" s="448">
        <v>163</v>
      </c>
      <c r="AL209" s="456" t="str">
        <f t="shared" si="90"/>
        <v/>
      </c>
      <c r="AM209" s="444">
        <f t="shared" si="104"/>
        <v>0</v>
      </c>
      <c r="AN209" s="444">
        <f t="shared" si="105"/>
        <v>0</v>
      </c>
      <c r="AO209" s="444"/>
      <c r="AP209" s="444"/>
      <c r="AQ209" s="444" t="str">
        <f t="shared" si="91"/>
        <v/>
      </c>
      <c r="AR209" s="444">
        <f t="shared" si="106"/>
        <v>0</v>
      </c>
      <c r="AS209" s="444">
        <f t="shared" si="107"/>
        <v>0</v>
      </c>
      <c r="AT209" s="444"/>
      <c r="AU209" s="444"/>
      <c r="AV209" s="444" t="str">
        <f t="shared" si="92"/>
        <v/>
      </c>
      <c r="AW209" s="444">
        <f t="shared" si="108"/>
        <v>0</v>
      </c>
      <c r="AX209" s="444">
        <f t="shared" si="109"/>
        <v>0</v>
      </c>
      <c r="AY209" s="448"/>
      <c r="AZ209" s="448"/>
      <c r="BB209" s="448">
        <v>163</v>
      </c>
      <c r="BC209" s="456" t="str">
        <f t="shared" si="93"/>
        <v/>
      </c>
      <c r="BD209" s="444">
        <f t="shared" si="110"/>
        <v>0</v>
      </c>
      <c r="BE209" s="444">
        <f t="shared" si="111"/>
        <v>0</v>
      </c>
      <c r="BF209" s="444"/>
      <c r="BG209" s="444"/>
      <c r="BH209" s="444" t="str">
        <f t="shared" si="94"/>
        <v/>
      </c>
      <c r="BI209" s="444">
        <f t="shared" si="112"/>
        <v>0</v>
      </c>
      <c r="BJ209" s="444">
        <f t="shared" si="113"/>
        <v>0</v>
      </c>
      <c r="BK209" s="444"/>
      <c r="BL209" s="444"/>
      <c r="BM209" s="444" t="str">
        <f t="shared" si="95"/>
        <v/>
      </c>
      <c r="BN209" s="444">
        <f t="shared" si="114"/>
        <v>0</v>
      </c>
      <c r="BO209" s="444">
        <f t="shared" si="115"/>
        <v>0</v>
      </c>
      <c r="BP209" s="448"/>
      <c r="BQ209" s="448"/>
    </row>
    <row r="210" spans="1:69">
      <c r="A210" s="406"/>
      <c r="C210" s="406">
        <v>164</v>
      </c>
      <c r="D210" s="428" t="str">
        <f t="shared" si="78"/>
        <v/>
      </c>
      <c r="E210" s="399">
        <f t="shared" si="96"/>
        <v>0</v>
      </c>
      <c r="F210" s="399">
        <f t="shared" si="97"/>
        <v>0</v>
      </c>
      <c r="G210" s="399"/>
      <c r="H210" s="399"/>
      <c r="I210" s="399">
        <f t="shared" si="79"/>
        <v>0</v>
      </c>
      <c r="J210" s="399"/>
      <c r="K210" s="399" t="str">
        <f t="shared" si="80"/>
        <v/>
      </c>
      <c r="L210" s="399">
        <f t="shared" si="98"/>
        <v>0</v>
      </c>
      <c r="M210" s="399">
        <f t="shared" si="99"/>
        <v>0</v>
      </c>
      <c r="N210" s="399"/>
      <c r="O210" s="399"/>
      <c r="P210" s="399">
        <f t="shared" si="81"/>
        <v>0</v>
      </c>
      <c r="Q210" s="399" t="str">
        <f t="shared" si="82"/>
        <v/>
      </c>
      <c r="R210" s="399">
        <f t="shared" si="100"/>
        <v>0</v>
      </c>
      <c r="S210" s="399">
        <f t="shared" si="101"/>
        <v>0</v>
      </c>
      <c r="T210" s="406"/>
      <c r="U210" s="406"/>
      <c r="V210" s="399">
        <f t="shared" si="83"/>
        <v>0</v>
      </c>
      <c r="W210" s="399" t="str">
        <f t="shared" si="84"/>
        <v/>
      </c>
      <c r="X210" s="399">
        <f t="shared" si="102"/>
        <v>0</v>
      </c>
      <c r="Y210" s="399">
        <f t="shared" si="103"/>
        <v>0</v>
      </c>
      <c r="Z210" s="406"/>
      <c r="AA210" s="406"/>
      <c r="AB210" s="399">
        <f t="shared" si="85"/>
        <v>0</v>
      </c>
      <c r="AC210" s="399"/>
      <c r="AD210" s="399" t="str">
        <f t="shared" si="86"/>
        <v/>
      </c>
      <c r="AE210" s="399">
        <f t="shared" si="87"/>
        <v>0</v>
      </c>
      <c r="AF210" s="399">
        <f t="shared" si="88"/>
        <v>0</v>
      </c>
      <c r="AG210" s="448"/>
      <c r="AH210" s="448"/>
      <c r="AI210" s="444">
        <f t="shared" si="89"/>
        <v>0</v>
      </c>
      <c r="AJ210" s="448"/>
      <c r="AK210" s="448">
        <v>164</v>
      </c>
      <c r="AL210" s="456" t="str">
        <f t="shared" si="90"/>
        <v/>
      </c>
      <c r="AM210" s="444">
        <f t="shared" si="104"/>
        <v>0</v>
      </c>
      <c r="AN210" s="444">
        <f t="shared" si="105"/>
        <v>0</v>
      </c>
      <c r="AO210" s="444"/>
      <c r="AP210" s="444"/>
      <c r="AQ210" s="444" t="str">
        <f t="shared" si="91"/>
        <v/>
      </c>
      <c r="AR210" s="444">
        <f t="shared" si="106"/>
        <v>0</v>
      </c>
      <c r="AS210" s="444">
        <f t="shared" si="107"/>
        <v>0</v>
      </c>
      <c r="AT210" s="444"/>
      <c r="AU210" s="444"/>
      <c r="AV210" s="444" t="str">
        <f t="shared" si="92"/>
        <v/>
      </c>
      <c r="AW210" s="444">
        <f t="shared" si="108"/>
        <v>0</v>
      </c>
      <c r="AX210" s="444">
        <f t="shared" si="109"/>
        <v>0</v>
      </c>
      <c r="AY210" s="448"/>
      <c r="AZ210" s="448"/>
      <c r="BB210" s="448">
        <v>164</v>
      </c>
      <c r="BC210" s="456" t="str">
        <f t="shared" si="93"/>
        <v/>
      </c>
      <c r="BD210" s="444">
        <f t="shared" si="110"/>
        <v>0</v>
      </c>
      <c r="BE210" s="444">
        <f t="shared" si="111"/>
        <v>0</v>
      </c>
      <c r="BF210" s="444"/>
      <c r="BG210" s="444"/>
      <c r="BH210" s="444" t="str">
        <f t="shared" si="94"/>
        <v/>
      </c>
      <c r="BI210" s="444">
        <f t="shared" si="112"/>
        <v>0</v>
      </c>
      <c r="BJ210" s="444">
        <f t="shared" si="113"/>
        <v>0</v>
      </c>
      <c r="BK210" s="444"/>
      <c r="BL210" s="444"/>
      <c r="BM210" s="444" t="str">
        <f t="shared" si="95"/>
        <v/>
      </c>
      <c r="BN210" s="444">
        <f t="shared" si="114"/>
        <v>0</v>
      </c>
      <c r="BO210" s="444">
        <f t="shared" si="115"/>
        <v>0</v>
      </c>
      <c r="BP210" s="448"/>
      <c r="BQ210" s="448"/>
    </row>
    <row r="211" spans="1:69">
      <c r="A211" s="406"/>
      <c r="C211" s="406">
        <v>165</v>
      </c>
      <c r="D211" s="428" t="str">
        <f t="shared" si="78"/>
        <v/>
      </c>
      <c r="E211" s="399">
        <f t="shared" si="96"/>
        <v>0</v>
      </c>
      <c r="F211" s="399">
        <f t="shared" si="97"/>
        <v>0</v>
      </c>
      <c r="G211" s="399"/>
      <c r="H211" s="399"/>
      <c r="I211" s="399">
        <f t="shared" si="79"/>
        <v>0</v>
      </c>
      <c r="J211" s="399"/>
      <c r="K211" s="399" t="str">
        <f t="shared" si="80"/>
        <v/>
      </c>
      <c r="L211" s="399">
        <f t="shared" si="98"/>
        <v>0</v>
      </c>
      <c r="M211" s="399">
        <f t="shared" si="99"/>
        <v>0</v>
      </c>
      <c r="N211" s="399"/>
      <c r="O211" s="399"/>
      <c r="P211" s="399">
        <f t="shared" si="81"/>
        <v>0</v>
      </c>
      <c r="Q211" s="399" t="str">
        <f t="shared" si="82"/>
        <v/>
      </c>
      <c r="R211" s="399">
        <f t="shared" si="100"/>
        <v>0</v>
      </c>
      <c r="S211" s="399">
        <f t="shared" si="101"/>
        <v>0</v>
      </c>
      <c r="T211" s="406"/>
      <c r="U211" s="406"/>
      <c r="V211" s="399">
        <f t="shared" si="83"/>
        <v>0</v>
      </c>
      <c r="W211" s="399" t="str">
        <f t="shared" si="84"/>
        <v/>
      </c>
      <c r="X211" s="399">
        <f t="shared" si="102"/>
        <v>0</v>
      </c>
      <c r="Y211" s="399">
        <f t="shared" si="103"/>
        <v>0</v>
      </c>
      <c r="Z211" s="406"/>
      <c r="AA211" s="406"/>
      <c r="AB211" s="399">
        <f t="shared" si="85"/>
        <v>0</v>
      </c>
      <c r="AC211" s="399"/>
      <c r="AD211" s="399" t="str">
        <f t="shared" si="86"/>
        <v/>
      </c>
      <c r="AE211" s="399">
        <f t="shared" si="87"/>
        <v>0</v>
      </c>
      <c r="AF211" s="399">
        <f t="shared" si="88"/>
        <v>0</v>
      </c>
      <c r="AG211" s="448"/>
      <c r="AH211" s="448"/>
      <c r="AI211" s="444">
        <f t="shared" si="89"/>
        <v>0</v>
      </c>
      <c r="AJ211" s="448"/>
      <c r="AK211" s="448">
        <v>165</v>
      </c>
      <c r="AL211" s="456" t="str">
        <f t="shared" si="90"/>
        <v/>
      </c>
      <c r="AM211" s="444">
        <f t="shared" si="104"/>
        <v>0</v>
      </c>
      <c r="AN211" s="444">
        <f t="shared" si="105"/>
        <v>0</v>
      </c>
      <c r="AO211" s="444"/>
      <c r="AP211" s="444"/>
      <c r="AQ211" s="444" t="str">
        <f t="shared" si="91"/>
        <v/>
      </c>
      <c r="AR211" s="444">
        <f t="shared" si="106"/>
        <v>0</v>
      </c>
      <c r="AS211" s="444">
        <f t="shared" si="107"/>
        <v>0</v>
      </c>
      <c r="AT211" s="444"/>
      <c r="AU211" s="444"/>
      <c r="AV211" s="444" t="str">
        <f t="shared" si="92"/>
        <v/>
      </c>
      <c r="AW211" s="444">
        <f t="shared" si="108"/>
        <v>0</v>
      </c>
      <c r="AX211" s="444">
        <f t="shared" si="109"/>
        <v>0</v>
      </c>
      <c r="AY211" s="448"/>
      <c r="AZ211" s="448"/>
      <c r="BB211" s="448">
        <v>165</v>
      </c>
      <c r="BC211" s="456" t="str">
        <f t="shared" si="93"/>
        <v/>
      </c>
      <c r="BD211" s="444">
        <f t="shared" si="110"/>
        <v>0</v>
      </c>
      <c r="BE211" s="444">
        <f t="shared" si="111"/>
        <v>0</v>
      </c>
      <c r="BF211" s="444"/>
      <c r="BG211" s="444"/>
      <c r="BH211" s="444" t="str">
        <f t="shared" si="94"/>
        <v/>
      </c>
      <c r="BI211" s="444">
        <f t="shared" si="112"/>
        <v>0</v>
      </c>
      <c r="BJ211" s="444">
        <f t="shared" si="113"/>
        <v>0</v>
      </c>
      <c r="BK211" s="444"/>
      <c r="BL211" s="444"/>
      <c r="BM211" s="444" t="str">
        <f t="shared" si="95"/>
        <v/>
      </c>
      <c r="BN211" s="444">
        <f t="shared" si="114"/>
        <v>0</v>
      </c>
      <c r="BO211" s="444">
        <f t="shared" si="115"/>
        <v>0</v>
      </c>
      <c r="BP211" s="448"/>
      <c r="BQ211" s="448"/>
    </row>
    <row r="212" spans="1:69">
      <c r="A212" s="406"/>
      <c r="C212" s="406">
        <v>166</v>
      </c>
      <c r="D212" s="428" t="str">
        <f t="shared" si="78"/>
        <v/>
      </c>
      <c r="E212" s="399">
        <f t="shared" si="96"/>
        <v>0</v>
      </c>
      <c r="F212" s="399">
        <f t="shared" si="97"/>
        <v>0</v>
      </c>
      <c r="G212" s="399"/>
      <c r="H212" s="399"/>
      <c r="I212" s="399">
        <f t="shared" si="79"/>
        <v>0</v>
      </c>
      <c r="J212" s="399"/>
      <c r="K212" s="399" t="str">
        <f t="shared" si="80"/>
        <v/>
      </c>
      <c r="L212" s="399">
        <f t="shared" si="98"/>
        <v>0</v>
      </c>
      <c r="M212" s="399">
        <f t="shared" si="99"/>
        <v>0</v>
      </c>
      <c r="N212" s="399"/>
      <c r="O212" s="399"/>
      <c r="P212" s="399">
        <f t="shared" si="81"/>
        <v>0</v>
      </c>
      <c r="Q212" s="399" t="str">
        <f t="shared" si="82"/>
        <v/>
      </c>
      <c r="R212" s="399">
        <f t="shared" si="100"/>
        <v>0</v>
      </c>
      <c r="S212" s="399">
        <f t="shared" si="101"/>
        <v>0</v>
      </c>
      <c r="T212" s="406"/>
      <c r="U212" s="406"/>
      <c r="V212" s="399">
        <f t="shared" si="83"/>
        <v>0</v>
      </c>
      <c r="W212" s="399" t="str">
        <f t="shared" si="84"/>
        <v/>
      </c>
      <c r="X212" s="399">
        <f t="shared" si="102"/>
        <v>0</v>
      </c>
      <c r="Y212" s="399">
        <f t="shared" si="103"/>
        <v>0</v>
      </c>
      <c r="Z212" s="406"/>
      <c r="AA212" s="406"/>
      <c r="AB212" s="399">
        <f t="shared" si="85"/>
        <v>0</v>
      </c>
      <c r="AC212" s="399"/>
      <c r="AD212" s="399" t="str">
        <f t="shared" si="86"/>
        <v/>
      </c>
      <c r="AE212" s="399">
        <f t="shared" si="87"/>
        <v>0</v>
      </c>
      <c r="AF212" s="399">
        <f t="shared" si="88"/>
        <v>0</v>
      </c>
      <c r="AG212" s="448"/>
      <c r="AH212" s="448"/>
      <c r="AI212" s="444">
        <f t="shared" si="89"/>
        <v>0</v>
      </c>
      <c r="AJ212" s="448"/>
      <c r="AK212" s="448">
        <v>166</v>
      </c>
      <c r="AL212" s="456" t="str">
        <f t="shared" si="90"/>
        <v/>
      </c>
      <c r="AM212" s="444">
        <f t="shared" si="104"/>
        <v>0</v>
      </c>
      <c r="AN212" s="444">
        <f t="shared" si="105"/>
        <v>0</v>
      </c>
      <c r="AO212" s="444"/>
      <c r="AP212" s="444"/>
      <c r="AQ212" s="444" t="str">
        <f t="shared" si="91"/>
        <v/>
      </c>
      <c r="AR212" s="444">
        <f t="shared" si="106"/>
        <v>0</v>
      </c>
      <c r="AS212" s="444">
        <f t="shared" si="107"/>
        <v>0</v>
      </c>
      <c r="AT212" s="444"/>
      <c r="AU212" s="444"/>
      <c r="AV212" s="444" t="str">
        <f t="shared" si="92"/>
        <v/>
      </c>
      <c r="AW212" s="444">
        <f t="shared" si="108"/>
        <v>0</v>
      </c>
      <c r="AX212" s="444">
        <f t="shared" si="109"/>
        <v>0</v>
      </c>
      <c r="AY212" s="448"/>
      <c r="AZ212" s="448"/>
      <c r="BB212" s="448">
        <v>166</v>
      </c>
      <c r="BC212" s="456" t="str">
        <f t="shared" si="93"/>
        <v/>
      </c>
      <c r="BD212" s="444">
        <f t="shared" si="110"/>
        <v>0</v>
      </c>
      <c r="BE212" s="444">
        <f t="shared" si="111"/>
        <v>0</v>
      </c>
      <c r="BF212" s="444"/>
      <c r="BG212" s="444"/>
      <c r="BH212" s="444" t="str">
        <f t="shared" si="94"/>
        <v/>
      </c>
      <c r="BI212" s="444">
        <f t="shared" si="112"/>
        <v>0</v>
      </c>
      <c r="BJ212" s="444">
        <f t="shared" si="113"/>
        <v>0</v>
      </c>
      <c r="BK212" s="444"/>
      <c r="BL212" s="444"/>
      <c r="BM212" s="444" t="str">
        <f t="shared" si="95"/>
        <v/>
      </c>
      <c r="BN212" s="444">
        <f t="shared" si="114"/>
        <v>0</v>
      </c>
      <c r="BO212" s="444">
        <f t="shared" si="115"/>
        <v>0</v>
      </c>
      <c r="BP212" s="448"/>
      <c r="BQ212" s="448"/>
    </row>
    <row r="213" spans="1:69">
      <c r="A213" s="406"/>
      <c r="C213" s="406">
        <v>167</v>
      </c>
      <c r="D213" s="428" t="str">
        <f t="shared" si="78"/>
        <v/>
      </c>
      <c r="E213" s="399">
        <f t="shared" si="96"/>
        <v>0</v>
      </c>
      <c r="F213" s="399">
        <f t="shared" si="97"/>
        <v>0</v>
      </c>
      <c r="G213" s="399"/>
      <c r="H213" s="399"/>
      <c r="I213" s="399">
        <f t="shared" si="79"/>
        <v>0</v>
      </c>
      <c r="J213" s="399"/>
      <c r="K213" s="399" t="str">
        <f t="shared" si="80"/>
        <v/>
      </c>
      <c r="L213" s="399">
        <f t="shared" si="98"/>
        <v>0</v>
      </c>
      <c r="M213" s="399">
        <f t="shared" si="99"/>
        <v>0</v>
      </c>
      <c r="N213" s="399"/>
      <c r="O213" s="399"/>
      <c r="P213" s="399">
        <f t="shared" si="81"/>
        <v>0</v>
      </c>
      <c r="Q213" s="399" t="str">
        <f t="shared" si="82"/>
        <v/>
      </c>
      <c r="R213" s="399">
        <f t="shared" si="100"/>
        <v>0</v>
      </c>
      <c r="S213" s="399">
        <f t="shared" si="101"/>
        <v>0</v>
      </c>
      <c r="T213" s="406"/>
      <c r="U213" s="406"/>
      <c r="V213" s="399">
        <f t="shared" si="83"/>
        <v>0</v>
      </c>
      <c r="W213" s="399" t="str">
        <f t="shared" si="84"/>
        <v/>
      </c>
      <c r="X213" s="399">
        <f t="shared" si="102"/>
        <v>0</v>
      </c>
      <c r="Y213" s="399">
        <f t="shared" si="103"/>
        <v>0</v>
      </c>
      <c r="Z213" s="406"/>
      <c r="AA213" s="406"/>
      <c r="AB213" s="399">
        <f t="shared" si="85"/>
        <v>0</v>
      </c>
      <c r="AC213" s="399"/>
      <c r="AD213" s="399" t="str">
        <f t="shared" si="86"/>
        <v/>
      </c>
      <c r="AE213" s="399">
        <f t="shared" si="87"/>
        <v>0</v>
      </c>
      <c r="AF213" s="399">
        <f t="shared" si="88"/>
        <v>0</v>
      </c>
      <c r="AG213" s="448"/>
      <c r="AH213" s="448"/>
      <c r="AI213" s="444">
        <f t="shared" si="89"/>
        <v>0</v>
      </c>
      <c r="AJ213" s="448"/>
      <c r="AK213" s="448">
        <v>167</v>
      </c>
      <c r="AL213" s="456" t="str">
        <f t="shared" si="90"/>
        <v/>
      </c>
      <c r="AM213" s="444">
        <f t="shared" si="104"/>
        <v>0</v>
      </c>
      <c r="AN213" s="444">
        <f t="shared" si="105"/>
        <v>0</v>
      </c>
      <c r="AO213" s="444"/>
      <c r="AP213" s="444"/>
      <c r="AQ213" s="444" t="str">
        <f t="shared" si="91"/>
        <v/>
      </c>
      <c r="AR213" s="444">
        <f t="shared" si="106"/>
        <v>0</v>
      </c>
      <c r="AS213" s="444">
        <f t="shared" si="107"/>
        <v>0</v>
      </c>
      <c r="AT213" s="444"/>
      <c r="AU213" s="444"/>
      <c r="AV213" s="444" t="str">
        <f t="shared" si="92"/>
        <v/>
      </c>
      <c r="AW213" s="444">
        <f t="shared" si="108"/>
        <v>0</v>
      </c>
      <c r="AX213" s="444">
        <f t="shared" si="109"/>
        <v>0</v>
      </c>
      <c r="AY213" s="448"/>
      <c r="AZ213" s="448"/>
      <c r="BB213" s="448">
        <v>167</v>
      </c>
      <c r="BC213" s="456" t="str">
        <f t="shared" si="93"/>
        <v/>
      </c>
      <c r="BD213" s="444">
        <f t="shared" si="110"/>
        <v>0</v>
      </c>
      <c r="BE213" s="444">
        <f t="shared" si="111"/>
        <v>0</v>
      </c>
      <c r="BF213" s="444"/>
      <c r="BG213" s="444"/>
      <c r="BH213" s="444" t="str">
        <f t="shared" si="94"/>
        <v/>
      </c>
      <c r="BI213" s="444">
        <f t="shared" si="112"/>
        <v>0</v>
      </c>
      <c r="BJ213" s="444">
        <f t="shared" si="113"/>
        <v>0</v>
      </c>
      <c r="BK213" s="444"/>
      <c r="BL213" s="444"/>
      <c r="BM213" s="444" t="str">
        <f t="shared" si="95"/>
        <v/>
      </c>
      <c r="BN213" s="444">
        <f t="shared" si="114"/>
        <v>0</v>
      </c>
      <c r="BO213" s="444">
        <f t="shared" si="115"/>
        <v>0</v>
      </c>
      <c r="BP213" s="448"/>
      <c r="BQ213" s="448"/>
    </row>
    <row r="214" spans="1:69">
      <c r="A214" s="406"/>
      <c r="C214" s="406">
        <v>168</v>
      </c>
      <c r="D214" s="428" t="str">
        <f t="shared" si="78"/>
        <v/>
      </c>
      <c r="E214" s="399">
        <f t="shared" si="96"/>
        <v>0</v>
      </c>
      <c r="F214" s="399">
        <f t="shared" si="97"/>
        <v>0</v>
      </c>
      <c r="G214" s="399">
        <f>SUM(E203:E214)</f>
        <v>0</v>
      </c>
      <c r="H214" s="399">
        <f>SUM(F203:F214)</f>
        <v>0</v>
      </c>
      <c r="I214" s="399">
        <f t="shared" si="79"/>
        <v>0</v>
      </c>
      <c r="J214" s="399"/>
      <c r="K214" s="399" t="str">
        <f t="shared" si="80"/>
        <v/>
      </c>
      <c r="L214" s="399">
        <f t="shared" si="98"/>
        <v>0</v>
      </c>
      <c r="M214" s="399">
        <f t="shared" si="99"/>
        <v>0</v>
      </c>
      <c r="N214" s="399">
        <f>SUM(L203:L214)</f>
        <v>0</v>
      </c>
      <c r="O214" s="399">
        <f>SUM(M203:M214)</f>
        <v>0</v>
      </c>
      <c r="P214" s="399">
        <f t="shared" si="81"/>
        <v>0</v>
      </c>
      <c r="Q214" s="399" t="str">
        <f t="shared" si="82"/>
        <v/>
      </c>
      <c r="R214" s="399">
        <f t="shared" si="100"/>
        <v>0</v>
      </c>
      <c r="S214" s="399">
        <f t="shared" si="101"/>
        <v>0</v>
      </c>
      <c r="T214" s="428">
        <f>SUM(R203:R214)</f>
        <v>0</v>
      </c>
      <c r="U214" s="428">
        <f>SUM(S203:S214)</f>
        <v>0</v>
      </c>
      <c r="V214" s="399">
        <f t="shared" si="83"/>
        <v>0</v>
      </c>
      <c r="W214" s="399" t="str">
        <f t="shared" si="84"/>
        <v/>
      </c>
      <c r="X214" s="399">
        <f t="shared" si="102"/>
        <v>0</v>
      </c>
      <c r="Y214" s="399">
        <f t="shared" si="103"/>
        <v>0</v>
      </c>
      <c r="Z214" s="428">
        <f>SUM(X203:X214)</f>
        <v>0</v>
      </c>
      <c r="AA214" s="428">
        <f>SUM(Y203:Y214)</f>
        <v>0</v>
      </c>
      <c r="AB214" s="399">
        <f t="shared" si="85"/>
        <v>0</v>
      </c>
      <c r="AC214" s="399"/>
      <c r="AD214" s="399" t="str">
        <f t="shared" si="86"/>
        <v/>
      </c>
      <c r="AE214" s="399">
        <f t="shared" si="87"/>
        <v>0</v>
      </c>
      <c r="AF214" s="399">
        <f t="shared" si="88"/>
        <v>0</v>
      </c>
      <c r="AG214" s="456">
        <f>SUM(AE203:AE214)</f>
        <v>0</v>
      </c>
      <c r="AH214" s="456">
        <f>SUM(AF203:AF214)</f>
        <v>0</v>
      </c>
      <c r="AI214" s="444">
        <f t="shared" si="89"/>
        <v>0</v>
      </c>
      <c r="AJ214" s="448"/>
      <c r="AK214" s="448">
        <v>168</v>
      </c>
      <c r="AL214" s="456" t="str">
        <f t="shared" si="90"/>
        <v/>
      </c>
      <c r="AM214" s="444">
        <f t="shared" si="104"/>
        <v>0</v>
      </c>
      <c r="AN214" s="444">
        <f t="shared" si="105"/>
        <v>0</v>
      </c>
      <c r="AO214" s="444">
        <f>SUM(AM203:AM214)</f>
        <v>0</v>
      </c>
      <c r="AP214" s="444">
        <f>SUM(AN203:AN214)</f>
        <v>0</v>
      </c>
      <c r="AQ214" s="444" t="str">
        <f t="shared" si="91"/>
        <v/>
      </c>
      <c r="AR214" s="444">
        <f t="shared" si="106"/>
        <v>0</v>
      </c>
      <c r="AS214" s="444">
        <f t="shared" si="107"/>
        <v>0</v>
      </c>
      <c r="AT214" s="444">
        <f>SUM(AR203:AR214)</f>
        <v>0</v>
      </c>
      <c r="AU214" s="444">
        <f>SUM(AS203:AS214)</f>
        <v>0</v>
      </c>
      <c r="AV214" s="444" t="str">
        <f t="shared" si="92"/>
        <v/>
      </c>
      <c r="AW214" s="444">
        <f t="shared" si="108"/>
        <v>0</v>
      </c>
      <c r="AX214" s="444">
        <f t="shared" si="109"/>
        <v>0</v>
      </c>
      <c r="AY214" s="456">
        <f>SUM(AW203:AW214)</f>
        <v>0</v>
      </c>
      <c r="AZ214" s="456">
        <f>SUM(AX203:AX214)</f>
        <v>0</v>
      </c>
      <c r="BB214" s="448">
        <v>168</v>
      </c>
      <c r="BC214" s="456" t="str">
        <f t="shared" si="93"/>
        <v/>
      </c>
      <c r="BD214" s="444">
        <f t="shared" si="110"/>
        <v>0</v>
      </c>
      <c r="BE214" s="444">
        <f t="shared" si="111"/>
        <v>0</v>
      </c>
      <c r="BF214" s="444">
        <f>SUM(BD203:BD214)</f>
        <v>0</v>
      </c>
      <c r="BG214" s="444">
        <f>SUM(BE203:BE214)</f>
        <v>0</v>
      </c>
      <c r="BH214" s="444" t="str">
        <f t="shared" si="94"/>
        <v/>
      </c>
      <c r="BI214" s="444">
        <f t="shared" si="112"/>
        <v>0</v>
      </c>
      <c r="BJ214" s="444">
        <f t="shared" si="113"/>
        <v>0</v>
      </c>
      <c r="BK214" s="444">
        <f>SUM(BI203:BI214)</f>
        <v>0</v>
      </c>
      <c r="BL214" s="444">
        <f>SUM(BJ203:BJ214)</f>
        <v>0</v>
      </c>
      <c r="BM214" s="444" t="str">
        <f t="shared" si="95"/>
        <v/>
      </c>
      <c r="BN214" s="444">
        <f t="shared" si="114"/>
        <v>0</v>
      </c>
      <c r="BO214" s="444">
        <f t="shared" si="115"/>
        <v>0</v>
      </c>
      <c r="BP214" s="456">
        <f>SUM(BN203:BN214)</f>
        <v>0</v>
      </c>
      <c r="BQ214" s="456">
        <f>SUM(BO203:BO214)</f>
        <v>0</v>
      </c>
    </row>
    <row r="215" spans="1:69">
      <c r="A215" s="406"/>
      <c r="C215" s="406">
        <v>169</v>
      </c>
      <c r="D215" s="428" t="str">
        <f t="shared" si="78"/>
        <v/>
      </c>
      <c r="E215" s="399">
        <f t="shared" si="96"/>
        <v>0</v>
      </c>
      <c r="F215" s="399">
        <f t="shared" si="97"/>
        <v>0</v>
      </c>
      <c r="G215" s="399"/>
      <c r="H215" s="399"/>
      <c r="I215" s="399">
        <f t="shared" si="79"/>
        <v>0</v>
      </c>
      <c r="J215" s="399"/>
      <c r="K215" s="399" t="str">
        <f t="shared" si="80"/>
        <v/>
      </c>
      <c r="L215" s="399">
        <f t="shared" si="98"/>
        <v>0</v>
      </c>
      <c r="M215" s="399">
        <f t="shared" si="99"/>
        <v>0</v>
      </c>
      <c r="N215" s="399"/>
      <c r="O215" s="399"/>
      <c r="P215" s="399">
        <f t="shared" si="81"/>
        <v>0</v>
      </c>
      <c r="Q215" s="399" t="str">
        <f t="shared" si="82"/>
        <v/>
      </c>
      <c r="R215" s="399">
        <f t="shared" si="100"/>
        <v>0</v>
      </c>
      <c r="S215" s="399">
        <f t="shared" si="101"/>
        <v>0</v>
      </c>
      <c r="T215" s="406"/>
      <c r="U215" s="406"/>
      <c r="V215" s="399">
        <f t="shared" si="83"/>
        <v>0</v>
      </c>
      <c r="W215" s="399" t="str">
        <f t="shared" si="84"/>
        <v/>
      </c>
      <c r="X215" s="399">
        <f t="shared" si="102"/>
        <v>0</v>
      </c>
      <c r="Y215" s="399">
        <f t="shared" si="103"/>
        <v>0</v>
      </c>
      <c r="Z215" s="406"/>
      <c r="AA215" s="406"/>
      <c r="AB215" s="399">
        <f t="shared" si="85"/>
        <v>0</v>
      </c>
      <c r="AC215" s="399"/>
      <c r="AD215" s="399" t="str">
        <f t="shared" si="86"/>
        <v/>
      </c>
      <c r="AE215" s="399">
        <f t="shared" si="87"/>
        <v>0</v>
      </c>
      <c r="AF215" s="399">
        <f t="shared" si="88"/>
        <v>0</v>
      </c>
      <c r="AG215" s="448"/>
      <c r="AH215" s="448"/>
      <c r="AI215" s="444">
        <f t="shared" si="89"/>
        <v>0</v>
      </c>
      <c r="AJ215" s="448"/>
      <c r="AK215" s="448">
        <v>169</v>
      </c>
      <c r="AL215" s="456" t="str">
        <f t="shared" si="90"/>
        <v/>
      </c>
      <c r="AM215" s="444">
        <f t="shared" si="104"/>
        <v>0</v>
      </c>
      <c r="AN215" s="444">
        <f t="shared" si="105"/>
        <v>0</v>
      </c>
      <c r="AO215" s="444"/>
      <c r="AP215" s="444"/>
      <c r="AQ215" s="444" t="str">
        <f t="shared" si="91"/>
        <v/>
      </c>
      <c r="AR215" s="444">
        <f t="shared" si="106"/>
        <v>0</v>
      </c>
      <c r="AS215" s="444">
        <f t="shared" si="107"/>
        <v>0</v>
      </c>
      <c r="AT215" s="444"/>
      <c r="AU215" s="444"/>
      <c r="AV215" s="444" t="str">
        <f t="shared" si="92"/>
        <v/>
      </c>
      <c r="AW215" s="444">
        <f t="shared" si="108"/>
        <v>0</v>
      </c>
      <c r="AX215" s="444">
        <f t="shared" si="109"/>
        <v>0</v>
      </c>
      <c r="AY215" s="448"/>
      <c r="AZ215" s="448"/>
      <c r="BB215" s="448">
        <v>169</v>
      </c>
      <c r="BC215" s="456" t="str">
        <f t="shared" si="93"/>
        <v/>
      </c>
      <c r="BD215" s="444">
        <f t="shared" si="110"/>
        <v>0</v>
      </c>
      <c r="BE215" s="444">
        <f t="shared" si="111"/>
        <v>0</v>
      </c>
      <c r="BF215" s="444"/>
      <c r="BG215" s="444"/>
      <c r="BH215" s="444" t="str">
        <f t="shared" si="94"/>
        <v/>
      </c>
      <c r="BI215" s="444">
        <f t="shared" si="112"/>
        <v>0</v>
      </c>
      <c r="BJ215" s="444">
        <f t="shared" si="113"/>
        <v>0</v>
      </c>
      <c r="BK215" s="444"/>
      <c r="BL215" s="444"/>
      <c r="BM215" s="444" t="str">
        <f t="shared" si="95"/>
        <v/>
      </c>
      <c r="BN215" s="444">
        <f t="shared" si="114"/>
        <v>0</v>
      </c>
      <c r="BO215" s="444">
        <f t="shared" si="115"/>
        <v>0</v>
      </c>
      <c r="BP215" s="448"/>
      <c r="BQ215" s="448"/>
    </row>
    <row r="216" spans="1:69">
      <c r="A216" s="406"/>
      <c r="C216" s="406">
        <v>170</v>
      </c>
      <c r="D216" s="428" t="str">
        <f t="shared" si="78"/>
        <v/>
      </c>
      <c r="E216" s="399">
        <f t="shared" si="96"/>
        <v>0</v>
      </c>
      <c r="F216" s="399">
        <f t="shared" si="97"/>
        <v>0</v>
      </c>
      <c r="G216" s="399"/>
      <c r="H216" s="399"/>
      <c r="I216" s="399">
        <f t="shared" si="79"/>
        <v>0</v>
      </c>
      <c r="J216" s="399"/>
      <c r="K216" s="399" t="str">
        <f t="shared" si="80"/>
        <v/>
      </c>
      <c r="L216" s="399">
        <f t="shared" si="98"/>
        <v>0</v>
      </c>
      <c r="M216" s="399">
        <f t="shared" si="99"/>
        <v>0</v>
      </c>
      <c r="N216" s="399"/>
      <c r="O216" s="399"/>
      <c r="P216" s="399">
        <f t="shared" si="81"/>
        <v>0</v>
      </c>
      <c r="Q216" s="399" t="str">
        <f t="shared" si="82"/>
        <v/>
      </c>
      <c r="R216" s="399">
        <f t="shared" si="100"/>
        <v>0</v>
      </c>
      <c r="S216" s="399">
        <f t="shared" si="101"/>
        <v>0</v>
      </c>
      <c r="T216" s="406"/>
      <c r="U216" s="406"/>
      <c r="V216" s="399">
        <f t="shared" si="83"/>
        <v>0</v>
      </c>
      <c r="W216" s="399" t="str">
        <f t="shared" si="84"/>
        <v/>
      </c>
      <c r="X216" s="399">
        <f t="shared" si="102"/>
        <v>0</v>
      </c>
      <c r="Y216" s="399">
        <f t="shared" si="103"/>
        <v>0</v>
      </c>
      <c r="Z216" s="406"/>
      <c r="AA216" s="406"/>
      <c r="AB216" s="399">
        <f t="shared" si="85"/>
        <v>0</v>
      </c>
      <c r="AC216" s="399"/>
      <c r="AD216" s="399" t="str">
        <f t="shared" si="86"/>
        <v/>
      </c>
      <c r="AE216" s="399">
        <f t="shared" si="87"/>
        <v>0</v>
      </c>
      <c r="AF216" s="399">
        <f t="shared" si="88"/>
        <v>0</v>
      </c>
      <c r="AG216" s="448"/>
      <c r="AH216" s="448"/>
      <c r="AI216" s="444">
        <f t="shared" si="89"/>
        <v>0</v>
      </c>
      <c r="AJ216" s="448"/>
      <c r="AK216" s="448">
        <v>170</v>
      </c>
      <c r="AL216" s="456" t="str">
        <f t="shared" si="90"/>
        <v/>
      </c>
      <c r="AM216" s="444">
        <f t="shared" si="104"/>
        <v>0</v>
      </c>
      <c r="AN216" s="444">
        <f t="shared" si="105"/>
        <v>0</v>
      </c>
      <c r="AO216" s="444"/>
      <c r="AP216" s="444"/>
      <c r="AQ216" s="444" t="str">
        <f t="shared" si="91"/>
        <v/>
      </c>
      <c r="AR216" s="444">
        <f t="shared" si="106"/>
        <v>0</v>
      </c>
      <c r="AS216" s="444">
        <f t="shared" si="107"/>
        <v>0</v>
      </c>
      <c r="AT216" s="444"/>
      <c r="AU216" s="444"/>
      <c r="AV216" s="444" t="str">
        <f t="shared" si="92"/>
        <v/>
      </c>
      <c r="AW216" s="444">
        <f t="shared" si="108"/>
        <v>0</v>
      </c>
      <c r="AX216" s="444">
        <f t="shared" si="109"/>
        <v>0</v>
      </c>
      <c r="AY216" s="448"/>
      <c r="AZ216" s="448"/>
      <c r="BB216" s="448">
        <v>170</v>
      </c>
      <c r="BC216" s="456" t="str">
        <f t="shared" si="93"/>
        <v/>
      </c>
      <c r="BD216" s="444">
        <f t="shared" si="110"/>
        <v>0</v>
      </c>
      <c r="BE216" s="444">
        <f t="shared" si="111"/>
        <v>0</v>
      </c>
      <c r="BF216" s="444"/>
      <c r="BG216" s="444"/>
      <c r="BH216" s="444" t="str">
        <f t="shared" si="94"/>
        <v/>
      </c>
      <c r="BI216" s="444">
        <f t="shared" si="112"/>
        <v>0</v>
      </c>
      <c r="BJ216" s="444">
        <f t="shared" si="113"/>
        <v>0</v>
      </c>
      <c r="BK216" s="444"/>
      <c r="BL216" s="444"/>
      <c r="BM216" s="444" t="str">
        <f t="shared" si="95"/>
        <v/>
      </c>
      <c r="BN216" s="444">
        <f t="shared" si="114"/>
        <v>0</v>
      </c>
      <c r="BO216" s="444">
        <f t="shared" si="115"/>
        <v>0</v>
      </c>
      <c r="BP216" s="448"/>
      <c r="BQ216" s="448"/>
    </row>
    <row r="217" spans="1:69">
      <c r="A217" s="406"/>
      <c r="C217" s="406">
        <v>171</v>
      </c>
      <c r="D217" s="428" t="str">
        <f t="shared" si="78"/>
        <v/>
      </c>
      <c r="E217" s="399">
        <f t="shared" si="96"/>
        <v>0</v>
      </c>
      <c r="F217" s="399">
        <f t="shared" si="97"/>
        <v>0</v>
      </c>
      <c r="G217" s="399"/>
      <c r="H217" s="399"/>
      <c r="I217" s="399">
        <f t="shared" si="79"/>
        <v>0</v>
      </c>
      <c r="J217" s="399"/>
      <c r="K217" s="399" t="str">
        <f t="shared" si="80"/>
        <v/>
      </c>
      <c r="L217" s="399">
        <f t="shared" si="98"/>
        <v>0</v>
      </c>
      <c r="M217" s="399">
        <f t="shared" si="99"/>
        <v>0</v>
      </c>
      <c r="N217" s="399"/>
      <c r="O217" s="399"/>
      <c r="P217" s="399">
        <f t="shared" si="81"/>
        <v>0</v>
      </c>
      <c r="Q217" s="399" t="str">
        <f t="shared" si="82"/>
        <v/>
      </c>
      <c r="R217" s="399">
        <f t="shared" si="100"/>
        <v>0</v>
      </c>
      <c r="S217" s="399">
        <f t="shared" si="101"/>
        <v>0</v>
      </c>
      <c r="T217" s="406"/>
      <c r="U217" s="406"/>
      <c r="V217" s="399">
        <f t="shared" si="83"/>
        <v>0</v>
      </c>
      <c r="W217" s="399" t="str">
        <f t="shared" si="84"/>
        <v/>
      </c>
      <c r="X217" s="399">
        <f t="shared" si="102"/>
        <v>0</v>
      </c>
      <c r="Y217" s="399">
        <f t="shared" si="103"/>
        <v>0</v>
      </c>
      <c r="Z217" s="406"/>
      <c r="AA217" s="406"/>
      <c r="AB217" s="399">
        <f t="shared" si="85"/>
        <v>0</v>
      </c>
      <c r="AC217" s="399"/>
      <c r="AD217" s="399" t="str">
        <f t="shared" si="86"/>
        <v/>
      </c>
      <c r="AE217" s="399">
        <f t="shared" si="87"/>
        <v>0</v>
      </c>
      <c r="AF217" s="399">
        <f t="shared" si="88"/>
        <v>0</v>
      </c>
      <c r="AG217" s="448"/>
      <c r="AH217" s="448"/>
      <c r="AI217" s="444">
        <f t="shared" si="89"/>
        <v>0</v>
      </c>
      <c r="AJ217" s="448"/>
      <c r="AK217" s="448">
        <v>171</v>
      </c>
      <c r="AL217" s="456" t="str">
        <f t="shared" si="90"/>
        <v/>
      </c>
      <c r="AM217" s="444">
        <f t="shared" si="104"/>
        <v>0</v>
      </c>
      <c r="AN217" s="444">
        <f t="shared" si="105"/>
        <v>0</v>
      </c>
      <c r="AO217" s="444"/>
      <c r="AP217" s="444"/>
      <c r="AQ217" s="444" t="str">
        <f t="shared" si="91"/>
        <v/>
      </c>
      <c r="AR217" s="444">
        <f t="shared" si="106"/>
        <v>0</v>
      </c>
      <c r="AS217" s="444">
        <f t="shared" si="107"/>
        <v>0</v>
      </c>
      <c r="AT217" s="444"/>
      <c r="AU217" s="444"/>
      <c r="AV217" s="444" t="str">
        <f t="shared" si="92"/>
        <v/>
      </c>
      <c r="AW217" s="444">
        <f t="shared" si="108"/>
        <v>0</v>
      </c>
      <c r="AX217" s="444">
        <f t="shared" si="109"/>
        <v>0</v>
      </c>
      <c r="AY217" s="448"/>
      <c r="AZ217" s="448"/>
      <c r="BB217" s="448">
        <v>171</v>
      </c>
      <c r="BC217" s="456" t="str">
        <f t="shared" si="93"/>
        <v/>
      </c>
      <c r="BD217" s="444">
        <f t="shared" si="110"/>
        <v>0</v>
      </c>
      <c r="BE217" s="444">
        <f t="shared" si="111"/>
        <v>0</v>
      </c>
      <c r="BF217" s="444"/>
      <c r="BG217" s="444"/>
      <c r="BH217" s="444" t="str">
        <f t="shared" si="94"/>
        <v/>
      </c>
      <c r="BI217" s="444">
        <f t="shared" si="112"/>
        <v>0</v>
      </c>
      <c r="BJ217" s="444">
        <f t="shared" si="113"/>
        <v>0</v>
      </c>
      <c r="BK217" s="444"/>
      <c r="BL217" s="444"/>
      <c r="BM217" s="444" t="str">
        <f t="shared" si="95"/>
        <v/>
      </c>
      <c r="BN217" s="444">
        <f t="shared" si="114"/>
        <v>0</v>
      </c>
      <c r="BO217" s="444">
        <f t="shared" si="115"/>
        <v>0</v>
      </c>
      <c r="BP217" s="448"/>
      <c r="BQ217" s="448"/>
    </row>
    <row r="218" spans="1:69">
      <c r="A218" s="406"/>
      <c r="C218" s="406">
        <v>172</v>
      </c>
      <c r="D218" s="428" t="str">
        <f t="shared" si="78"/>
        <v/>
      </c>
      <c r="E218" s="399">
        <f t="shared" si="96"/>
        <v>0</v>
      </c>
      <c r="F218" s="399">
        <f t="shared" si="97"/>
        <v>0</v>
      </c>
      <c r="G218" s="399"/>
      <c r="H218" s="399"/>
      <c r="I218" s="399">
        <f t="shared" si="79"/>
        <v>0</v>
      </c>
      <c r="J218" s="399"/>
      <c r="K218" s="399" t="str">
        <f t="shared" si="80"/>
        <v/>
      </c>
      <c r="L218" s="399">
        <f t="shared" si="98"/>
        <v>0</v>
      </c>
      <c r="M218" s="399">
        <f t="shared" si="99"/>
        <v>0</v>
      </c>
      <c r="N218" s="399"/>
      <c r="O218" s="399"/>
      <c r="P218" s="399">
        <f t="shared" si="81"/>
        <v>0</v>
      </c>
      <c r="Q218" s="399" t="str">
        <f t="shared" si="82"/>
        <v/>
      </c>
      <c r="R218" s="399">
        <f t="shared" si="100"/>
        <v>0</v>
      </c>
      <c r="S218" s="399">
        <f t="shared" si="101"/>
        <v>0</v>
      </c>
      <c r="T218" s="406"/>
      <c r="U218" s="406"/>
      <c r="V218" s="399">
        <f t="shared" si="83"/>
        <v>0</v>
      </c>
      <c r="W218" s="399" t="str">
        <f t="shared" si="84"/>
        <v/>
      </c>
      <c r="X218" s="399">
        <f t="shared" si="102"/>
        <v>0</v>
      </c>
      <c r="Y218" s="399">
        <f t="shared" si="103"/>
        <v>0</v>
      </c>
      <c r="Z218" s="406"/>
      <c r="AA218" s="406"/>
      <c r="AB218" s="399">
        <f t="shared" si="85"/>
        <v>0</v>
      </c>
      <c r="AC218" s="399"/>
      <c r="AD218" s="399" t="str">
        <f t="shared" si="86"/>
        <v/>
      </c>
      <c r="AE218" s="399">
        <f t="shared" si="87"/>
        <v>0</v>
      </c>
      <c r="AF218" s="399">
        <f t="shared" si="88"/>
        <v>0</v>
      </c>
      <c r="AG218" s="448"/>
      <c r="AH218" s="448"/>
      <c r="AI218" s="444">
        <f t="shared" si="89"/>
        <v>0</v>
      </c>
      <c r="AJ218" s="448"/>
      <c r="AK218" s="448">
        <v>172</v>
      </c>
      <c r="AL218" s="456" t="str">
        <f t="shared" si="90"/>
        <v/>
      </c>
      <c r="AM218" s="444">
        <f t="shared" si="104"/>
        <v>0</v>
      </c>
      <c r="AN218" s="444">
        <f t="shared" si="105"/>
        <v>0</v>
      </c>
      <c r="AO218" s="444"/>
      <c r="AP218" s="444"/>
      <c r="AQ218" s="444" t="str">
        <f t="shared" si="91"/>
        <v/>
      </c>
      <c r="AR218" s="444">
        <f t="shared" si="106"/>
        <v>0</v>
      </c>
      <c r="AS218" s="444">
        <f t="shared" si="107"/>
        <v>0</v>
      </c>
      <c r="AT218" s="444"/>
      <c r="AU218" s="444"/>
      <c r="AV218" s="444" t="str">
        <f t="shared" si="92"/>
        <v/>
      </c>
      <c r="AW218" s="444">
        <f t="shared" si="108"/>
        <v>0</v>
      </c>
      <c r="AX218" s="444">
        <f t="shared" si="109"/>
        <v>0</v>
      </c>
      <c r="AY218" s="448"/>
      <c r="AZ218" s="448"/>
      <c r="BB218" s="448">
        <v>172</v>
      </c>
      <c r="BC218" s="456" t="str">
        <f t="shared" si="93"/>
        <v/>
      </c>
      <c r="BD218" s="444">
        <f t="shared" si="110"/>
        <v>0</v>
      </c>
      <c r="BE218" s="444">
        <f t="shared" si="111"/>
        <v>0</v>
      </c>
      <c r="BF218" s="444"/>
      <c r="BG218" s="444"/>
      <c r="BH218" s="444" t="str">
        <f t="shared" si="94"/>
        <v/>
      </c>
      <c r="BI218" s="444">
        <f t="shared" si="112"/>
        <v>0</v>
      </c>
      <c r="BJ218" s="444">
        <f t="shared" si="113"/>
        <v>0</v>
      </c>
      <c r="BK218" s="444"/>
      <c r="BL218" s="444"/>
      <c r="BM218" s="444" t="str">
        <f t="shared" si="95"/>
        <v/>
      </c>
      <c r="BN218" s="444">
        <f t="shared" si="114"/>
        <v>0</v>
      </c>
      <c r="BO218" s="444">
        <f t="shared" si="115"/>
        <v>0</v>
      </c>
      <c r="BP218" s="448"/>
      <c r="BQ218" s="448"/>
    </row>
    <row r="219" spans="1:69">
      <c r="A219" s="406"/>
      <c r="C219" s="406">
        <v>173</v>
      </c>
      <c r="D219" s="428" t="str">
        <f t="shared" si="78"/>
        <v/>
      </c>
      <c r="E219" s="399">
        <f t="shared" si="96"/>
        <v>0</v>
      </c>
      <c r="F219" s="399">
        <f t="shared" si="97"/>
        <v>0</v>
      </c>
      <c r="G219" s="399"/>
      <c r="H219" s="399"/>
      <c r="I219" s="399">
        <f t="shared" si="79"/>
        <v>0</v>
      </c>
      <c r="J219" s="399"/>
      <c r="K219" s="399" t="str">
        <f t="shared" si="80"/>
        <v/>
      </c>
      <c r="L219" s="399">
        <f t="shared" si="98"/>
        <v>0</v>
      </c>
      <c r="M219" s="399">
        <f t="shared" si="99"/>
        <v>0</v>
      </c>
      <c r="N219" s="399"/>
      <c r="O219" s="399"/>
      <c r="P219" s="399">
        <f t="shared" si="81"/>
        <v>0</v>
      </c>
      <c r="Q219" s="399" t="str">
        <f t="shared" si="82"/>
        <v/>
      </c>
      <c r="R219" s="399">
        <f t="shared" si="100"/>
        <v>0</v>
      </c>
      <c r="S219" s="399">
        <f t="shared" si="101"/>
        <v>0</v>
      </c>
      <c r="T219" s="406"/>
      <c r="U219" s="406"/>
      <c r="V219" s="399">
        <f t="shared" si="83"/>
        <v>0</v>
      </c>
      <c r="W219" s="399" t="str">
        <f t="shared" si="84"/>
        <v/>
      </c>
      <c r="X219" s="399">
        <f t="shared" si="102"/>
        <v>0</v>
      </c>
      <c r="Y219" s="399">
        <f t="shared" si="103"/>
        <v>0</v>
      </c>
      <c r="Z219" s="406"/>
      <c r="AA219" s="406"/>
      <c r="AB219" s="399">
        <f t="shared" si="85"/>
        <v>0</v>
      </c>
      <c r="AC219" s="399"/>
      <c r="AD219" s="399" t="str">
        <f t="shared" si="86"/>
        <v/>
      </c>
      <c r="AE219" s="399">
        <f t="shared" si="87"/>
        <v>0</v>
      </c>
      <c r="AF219" s="399">
        <f t="shared" si="88"/>
        <v>0</v>
      </c>
      <c r="AG219" s="448"/>
      <c r="AH219" s="448"/>
      <c r="AI219" s="444">
        <f t="shared" si="89"/>
        <v>0</v>
      </c>
      <c r="AJ219" s="448"/>
      <c r="AK219" s="448">
        <v>173</v>
      </c>
      <c r="AL219" s="456" t="str">
        <f t="shared" si="90"/>
        <v/>
      </c>
      <c r="AM219" s="444">
        <f t="shared" si="104"/>
        <v>0</v>
      </c>
      <c r="AN219" s="444">
        <f t="shared" si="105"/>
        <v>0</v>
      </c>
      <c r="AO219" s="444"/>
      <c r="AP219" s="444"/>
      <c r="AQ219" s="444" t="str">
        <f t="shared" si="91"/>
        <v/>
      </c>
      <c r="AR219" s="444">
        <f t="shared" si="106"/>
        <v>0</v>
      </c>
      <c r="AS219" s="444">
        <f t="shared" si="107"/>
        <v>0</v>
      </c>
      <c r="AT219" s="444"/>
      <c r="AU219" s="444"/>
      <c r="AV219" s="444" t="str">
        <f t="shared" si="92"/>
        <v/>
      </c>
      <c r="AW219" s="444">
        <f t="shared" si="108"/>
        <v>0</v>
      </c>
      <c r="AX219" s="444">
        <f t="shared" si="109"/>
        <v>0</v>
      </c>
      <c r="AY219" s="448"/>
      <c r="AZ219" s="448"/>
      <c r="BB219" s="448">
        <v>173</v>
      </c>
      <c r="BC219" s="456" t="str">
        <f t="shared" si="93"/>
        <v/>
      </c>
      <c r="BD219" s="444">
        <f t="shared" si="110"/>
        <v>0</v>
      </c>
      <c r="BE219" s="444">
        <f t="shared" si="111"/>
        <v>0</v>
      </c>
      <c r="BF219" s="444"/>
      <c r="BG219" s="444"/>
      <c r="BH219" s="444" t="str">
        <f t="shared" si="94"/>
        <v/>
      </c>
      <c r="BI219" s="444">
        <f t="shared" si="112"/>
        <v>0</v>
      </c>
      <c r="BJ219" s="444">
        <f t="shared" si="113"/>
        <v>0</v>
      </c>
      <c r="BK219" s="444"/>
      <c r="BL219" s="444"/>
      <c r="BM219" s="444" t="str">
        <f t="shared" si="95"/>
        <v/>
      </c>
      <c r="BN219" s="444">
        <f t="shared" si="114"/>
        <v>0</v>
      </c>
      <c r="BO219" s="444">
        <f t="shared" si="115"/>
        <v>0</v>
      </c>
      <c r="BP219" s="448"/>
      <c r="BQ219" s="448"/>
    </row>
    <row r="220" spans="1:69">
      <c r="A220" s="406"/>
      <c r="C220" s="406">
        <v>174</v>
      </c>
      <c r="D220" s="428" t="str">
        <f t="shared" si="78"/>
        <v/>
      </c>
      <c r="E220" s="399">
        <f t="shared" si="96"/>
        <v>0</v>
      </c>
      <c r="F220" s="399">
        <f t="shared" si="97"/>
        <v>0</v>
      </c>
      <c r="G220" s="399"/>
      <c r="H220" s="399"/>
      <c r="I220" s="399">
        <f t="shared" si="79"/>
        <v>0</v>
      </c>
      <c r="J220" s="399"/>
      <c r="K220" s="399" t="str">
        <f t="shared" si="80"/>
        <v/>
      </c>
      <c r="L220" s="399">
        <f t="shared" si="98"/>
        <v>0</v>
      </c>
      <c r="M220" s="399">
        <f t="shared" si="99"/>
        <v>0</v>
      </c>
      <c r="N220" s="399"/>
      <c r="O220" s="399"/>
      <c r="P220" s="399">
        <f t="shared" si="81"/>
        <v>0</v>
      </c>
      <c r="Q220" s="399" t="str">
        <f t="shared" si="82"/>
        <v/>
      </c>
      <c r="R220" s="399">
        <f t="shared" si="100"/>
        <v>0</v>
      </c>
      <c r="S220" s="399">
        <f t="shared" si="101"/>
        <v>0</v>
      </c>
      <c r="T220" s="406"/>
      <c r="U220" s="406"/>
      <c r="V220" s="399">
        <f t="shared" si="83"/>
        <v>0</v>
      </c>
      <c r="W220" s="399" t="str">
        <f t="shared" si="84"/>
        <v/>
      </c>
      <c r="X220" s="399">
        <f t="shared" si="102"/>
        <v>0</v>
      </c>
      <c r="Y220" s="399">
        <f t="shared" si="103"/>
        <v>0</v>
      </c>
      <c r="Z220" s="406"/>
      <c r="AA220" s="406"/>
      <c r="AB220" s="399">
        <f t="shared" si="85"/>
        <v>0</v>
      </c>
      <c r="AC220" s="399"/>
      <c r="AD220" s="399" t="str">
        <f t="shared" si="86"/>
        <v/>
      </c>
      <c r="AE220" s="399">
        <f t="shared" si="87"/>
        <v>0</v>
      </c>
      <c r="AF220" s="399">
        <f t="shared" si="88"/>
        <v>0</v>
      </c>
      <c r="AG220" s="448"/>
      <c r="AH220" s="448"/>
      <c r="AI220" s="444">
        <f t="shared" si="89"/>
        <v>0</v>
      </c>
      <c r="AJ220" s="448"/>
      <c r="AK220" s="448">
        <v>174</v>
      </c>
      <c r="AL220" s="456" t="str">
        <f t="shared" si="90"/>
        <v/>
      </c>
      <c r="AM220" s="444">
        <f t="shared" si="104"/>
        <v>0</v>
      </c>
      <c r="AN220" s="444">
        <f t="shared" si="105"/>
        <v>0</v>
      </c>
      <c r="AO220" s="444"/>
      <c r="AP220" s="444"/>
      <c r="AQ220" s="444" t="str">
        <f t="shared" si="91"/>
        <v/>
      </c>
      <c r="AR220" s="444">
        <f t="shared" si="106"/>
        <v>0</v>
      </c>
      <c r="AS220" s="444">
        <f t="shared" si="107"/>
        <v>0</v>
      </c>
      <c r="AT220" s="444"/>
      <c r="AU220" s="444"/>
      <c r="AV220" s="444" t="str">
        <f t="shared" si="92"/>
        <v/>
      </c>
      <c r="AW220" s="444">
        <f t="shared" si="108"/>
        <v>0</v>
      </c>
      <c r="AX220" s="444">
        <f t="shared" si="109"/>
        <v>0</v>
      </c>
      <c r="AY220" s="448"/>
      <c r="AZ220" s="448"/>
      <c r="BB220" s="448">
        <v>174</v>
      </c>
      <c r="BC220" s="456" t="str">
        <f t="shared" si="93"/>
        <v/>
      </c>
      <c r="BD220" s="444">
        <f t="shared" si="110"/>
        <v>0</v>
      </c>
      <c r="BE220" s="444">
        <f t="shared" si="111"/>
        <v>0</v>
      </c>
      <c r="BF220" s="444"/>
      <c r="BG220" s="444"/>
      <c r="BH220" s="444" t="str">
        <f t="shared" si="94"/>
        <v/>
      </c>
      <c r="BI220" s="444">
        <f t="shared" si="112"/>
        <v>0</v>
      </c>
      <c r="BJ220" s="444">
        <f t="shared" si="113"/>
        <v>0</v>
      </c>
      <c r="BK220" s="444"/>
      <c r="BL220" s="444"/>
      <c r="BM220" s="444" t="str">
        <f t="shared" si="95"/>
        <v/>
      </c>
      <c r="BN220" s="444">
        <f t="shared" si="114"/>
        <v>0</v>
      </c>
      <c r="BO220" s="444">
        <f t="shared" si="115"/>
        <v>0</v>
      </c>
      <c r="BP220" s="448"/>
      <c r="BQ220" s="448"/>
    </row>
    <row r="221" spans="1:69">
      <c r="A221" s="406"/>
      <c r="C221" s="406">
        <v>175</v>
      </c>
      <c r="D221" s="428" t="str">
        <f t="shared" si="78"/>
        <v/>
      </c>
      <c r="E221" s="399">
        <f t="shared" si="96"/>
        <v>0</v>
      </c>
      <c r="F221" s="399">
        <f t="shared" si="97"/>
        <v>0</v>
      </c>
      <c r="G221" s="399"/>
      <c r="H221" s="399"/>
      <c r="I221" s="399">
        <f t="shared" si="79"/>
        <v>0</v>
      </c>
      <c r="J221" s="399"/>
      <c r="K221" s="399" t="str">
        <f t="shared" si="80"/>
        <v/>
      </c>
      <c r="L221" s="399">
        <f t="shared" si="98"/>
        <v>0</v>
      </c>
      <c r="M221" s="399">
        <f t="shared" si="99"/>
        <v>0</v>
      </c>
      <c r="N221" s="399"/>
      <c r="O221" s="399"/>
      <c r="P221" s="399">
        <f t="shared" si="81"/>
        <v>0</v>
      </c>
      <c r="Q221" s="399" t="str">
        <f t="shared" si="82"/>
        <v/>
      </c>
      <c r="R221" s="399">
        <f t="shared" si="100"/>
        <v>0</v>
      </c>
      <c r="S221" s="399">
        <f t="shared" si="101"/>
        <v>0</v>
      </c>
      <c r="T221" s="406"/>
      <c r="U221" s="406"/>
      <c r="V221" s="399">
        <f t="shared" si="83"/>
        <v>0</v>
      </c>
      <c r="W221" s="399" t="str">
        <f t="shared" si="84"/>
        <v/>
      </c>
      <c r="X221" s="399">
        <f t="shared" si="102"/>
        <v>0</v>
      </c>
      <c r="Y221" s="399">
        <f t="shared" si="103"/>
        <v>0</v>
      </c>
      <c r="Z221" s="406"/>
      <c r="AA221" s="406"/>
      <c r="AB221" s="399">
        <f t="shared" si="85"/>
        <v>0</v>
      </c>
      <c r="AC221" s="399"/>
      <c r="AD221" s="399" t="str">
        <f t="shared" si="86"/>
        <v/>
      </c>
      <c r="AE221" s="399">
        <f t="shared" si="87"/>
        <v>0</v>
      </c>
      <c r="AF221" s="399">
        <f t="shared" si="88"/>
        <v>0</v>
      </c>
      <c r="AG221" s="448"/>
      <c r="AH221" s="448"/>
      <c r="AI221" s="444">
        <f t="shared" si="89"/>
        <v>0</v>
      </c>
      <c r="AJ221" s="448"/>
      <c r="AK221" s="448">
        <v>175</v>
      </c>
      <c r="AL221" s="456" t="str">
        <f t="shared" si="90"/>
        <v/>
      </c>
      <c r="AM221" s="444">
        <f t="shared" si="104"/>
        <v>0</v>
      </c>
      <c r="AN221" s="444">
        <f t="shared" si="105"/>
        <v>0</v>
      </c>
      <c r="AO221" s="444"/>
      <c r="AP221" s="444"/>
      <c r="AQ221" s="444" t="str">
        <f t="shared" si="91"/>
        <v/>
      </c>
      <c r="AR221" s="444">
        <f t="shared" si="106"/>
        <v>0</v>
      </c>
      <c r="AS221" s="444">
        <f t="shared" si="107"/>
        <v>0</v>
      </c>
      <c r="AT221" s="444"/>
      <c r="AU221" s="444"/>
      <c r="AV221" s="444" t="str">
        <f t="shared" si="92"/>
        <v/>
      </c>
      <c r="AW221" s="444">
        <f t="shared" si="108"/>
        <v>0</v>
      </c>
      <c r="AX221" s="444">
        <f t="shared" si="109"/>
        <v>0</v>
      </c>
      <c r="AY221" s="448"/>
      <c r="AZ221" s="448"/>
      <c r="BB221" s="448">
        <v>175</v>
      </c>
      <c r="BC221" s="456" t="str">
        <f t="shared" si="93"/>
        <v/>
      </c>
      <c r="BD221" s="444">
        <f t="shared" si="110"/>
        <v>0</v>
      </c>
      <c r="BE221" s="444">
        <f t="shared" si="111"/>
        <v>0</v>
      </c>
      <c r="BF221" s="444"/>
      <c r="BG221" s="444"/>
      <c r="BH221" s="444" t="str">
        <f t="shared" si="94"/>
        <v/>
      </c>
      <c r="BI221" s="444">
        <f t="shared" si="112"/>
        <v>0</v>
      </c>
      <c r="BJ221" s="444">
        <f t="shared" si="113"/>
        <v>0</v>
      </c>
      <c r="BK221" s="444"/>
      <c r="BL221" s="444"/>
      <c r="BM221" s="444" t="str">
        <f t="shared" si="95"/>
        <v/>
      </c>
      <c r="BN221" s="444">
        <f t="shared" si="114"/>
        <v>0</v>
      </c>
      <c r="BO221" s="444">
        <f t="shared" si="115"/>
        <v>0</v>
      </c>
      <c r="BP221" s="448"/>
      <c r="BQ221" s="448"/>
    </row>
    <row r="222" spans="1:69">
      <c r="A222" s="406"/>
      <c r="C222" s="406">
        <v>176</v>
      </c>
      <c r="D222" s="428" t="str">
        <f t="shared" si="78"/>
        <v/>
      </c>
      <c r="E222" s="399">
        <f t="shared" si="96"/>
        <v>0</v>
      </c>
      <c r="F222" s="399">
        <f t="shared" si="97"/>
        <v>0</v>
      </c>
      <c r="G222" s="399"/>
      <c r="H222" s="399"/>
      <c r="I222" s="399">
        <f t="shared" si="79"/>
        <v>0</v>
      </c>
      <c r="J222" s="399"/>
      <c r="K222" s="399" t="str">
        <f t="shared" si="80"/>
        <v/>
      </c>
      <c r="L222" s="399">
        <f t="shared" si="98"/>
        <v>0</v>
      </c>
      <c r="M222" s="399">
        <f t="shared" si="99"/>
        <v>0</v>
      </c>
      <c r="N222" s="399"/>
      <c r="O222" s="399"/>
      <c r="P222" s="399">
        <f t="shared" si="81"/>
        <v>0</v>
      </c>
      <c r="Q222" s="399" t="str">
        <f t="shared" si="82"/>
        <v/>
      </c>
      <c r="R222" s="399">
        <f t="shared" si="100"/>
        <v>0</v>
      </c>
      <c r="S222" s="399">
        <f t="shared" si="101"/>
        <v>0</v>
      </c>
      <c r="T222" s="406"/>
      <c r="U222" s="406"/>
      <c r="V222" s="399">
        <f t="shared" si="83"/>
        <v>0</v>
      </c>
      <c r="W222" s="399" t="str">
        <f t="shared" si="84"/>
        <v/>
      </c>
      <c r="X222" s="399">
        <f t="shared" si="102"/>
        <v>0</v>
      </c>
      <c r="Y222" s="399">
        <f t="shared" si="103"/>
        <v>0</v>
      </c>
      <c r="Z222" s="406"/>
      <c r="AA222" s="406"/>
      <c r="AB222" s="399">
        <f t="shared" si="85"/>
        <v>0</v>
      </c>
      <c r="AC222" s="399"/>
      <c r="AD222" s="399" t="str">
        <f t="shared" si="86"/>
        <v/>
      </c>
      <c r="AE222" s="399">
        <f t="shared" si="87"/>
        <v>0</v>
      </c>
      <c r="AF222" s="399">
        <f t="shared" si="88"/>
        <v>0</v>
      </c>
      <c r="AG222" s="448"/>
      <c r="AH222" s="448"/>
      <c r="AI222" s="444">
        <f t="shared" si="89"/>
        <v>0</v>
      </c>
      <c r="AJ222" s="448"/>
      <c r="AK222" s="448">
        <v>176</v>
      </c>
      <c r="AL222" s="456" t="str">
        <f t="shared" si="90"/>
        <v/>
      </c>
      <c r="AM222" s="444">
        <f t="shared" si="104"/>
        <v>0</v>
      </c>
      <c r="AN222" s="444">
        <f t="shared" si="105"/>
        <v>0</v>
      </c>
      <c r="AO222" s="444"/>
      <c r="AP222" s="444"/>
      <c r="AQ222" s="444" t="str">
        <f t="shared" si="91"/>
        <v/>
      </c>
      <c r="AR222" s="444">
        <f t="shared" si="106"/>
        <v>0</v>
      </c>
      <c r="AS222" s="444">
        <f t="shared" si="107"/>
        <v>0</v>
      </c>
      <c r="AT222" s="444"/>
      <c r="AU222" s="444"/>
      <c r="AV222" s="444" t="str">
        <f t="shared" si="92"/>
        <v/>
      </c>
      <c r="AW222" s="444">
        <f t="shared" si="108"/>
        <v>0</v>
      </c>
      <c r="AX222" s="444">
        <f t="shared" si="109"/>
        <v>0</v>
      </c>
      <c r="AY222" s="448"/>
      <c r="AZ222" s="448"/>
      <c r="BB222" s="448">
        <v>176</v>
      </c>
      <c r="BC222" s="456" t="str">
        <f t="shared" si="93"/>
        <v/>
      </c>
      <c r="BD222" s="444">
        <f t="shared" si="110"/>
        <v>0</v>
      </c>
      <c r="BE222" s="444">
        <f t="shared" si="111"/>
        <v>0</v>
      </c>
      <c r="BF222" s="444"/>
      <c r="BG222" s="444"/>
      <c r="BH222" s="444" t="str">
        <f t="shared" si="94"/>
        <v/>
      </c>
      <c r="BI222" s="444">
        <f t="shared" si="112"/>
        <v>0</v>
      </c>
      <c r="BJ222" s="444">
        <f t="shared" si="113"/>
        <v>0</v>
      </c>
      <c r="BK222" s="444"/>
      <c r="BL222" s="444"/>
      <c r="BM222" s="444" t="str">
        <f t="shared" si="95"/>
        <v/>
      </c>
      <c r="BN222" s="444">
        <f t="shared" si="114"/>
        <v>0</v>
      </c>
      <c r="BO222" s="444">
        <f t="shared" si="115"/>
        <v>0</v>
      </c>
      <c r="BP222" s="448"/>
      <c r="BQ222" s="448"/>
    </row>
    <row r="223" spans="1:69">
      <c r="A223" s="406"/>
      <c r="C223" s="406">
        <v>177</v>
      </c>
      <c r="D223" s="428" t="str">
        <f t="shared" si="78"/>
        <v/>
      </c>
      <c r="E223" s="399">
        <f t="shared" si="96"/>
        <v>0</v>
      </c>
      <c r="F223" s="399">
        <f t="shared" si="97"/>
        <v>0</v>
      </c>
      <c r="G223" s="399"/>
      <c r="H223" s="399"/>
      <c r="I223" s="399">
        <f t="shared" si="79"/>
        <v>0</v>
      </c>
      <c r="J223" s="399"/>
      <c r="K223" s="399" t="str">
        <f t="shared" si="80"/>
        <v/>
      </c>
      <c r="L223" s="399">
        <f t="shared" si="98"/>
        <v>0</v>
      </c>
      <c r="M223" s="399">
        <f t="shared" si="99"/>
        <v>0</v>
      </c>
      <c r="N223" s="399"/>
      <c r="O223" s="399"/>
      <c r="P223" s="399">
        <f t="shared" si="81"/>
        <v>0</v>
      </c>
      <c r="Q223" s="399" t="str">
        <f t="shared" si="82"/>
        <v/>
      </c>
      <c r="R223" s="399">
        <f t="shared" si="100"/>
        <v>0</v>
      </c>
      <c r="S223" s="399">
        <f t="shared" si="101"/>
        <v>0</v>
      </c>
      <c r="T223" s="406"/>
      <c r="U223" s="406"/>
      <c r="V223" s="399">
        <f t="shared" si="83"/>
        <v>0</v>
      </c>
      <c r="W223" s="399" t="str">
        <f t="shared" si="84"/>
        <v/>
      </c>
      <c r="X223" s="399">
        <f t="shared" si="102"/>
        <v>0</v>
      </c>
      <c r="Y223" s="399">
        <f t="shared" si="103"/>
        <v>0</v>
      </c>
      <c r="Z223" s="406"/>
      <c r="AA223" s="406"/>
      <c r="AB223" s="399">
        <f t="shared" si="85"/>
        <v>0</v>
      </c>
      <c r="AC223" s="399"/>
      <c r="AD223" s="399" t="str">
        <f t="shared" si="86"/>
        <v/>
      </c>
      <c r="AE223" s="399">
        <f t="shared" si="87"/>
        <v>0</v>
      </c>
      <c r="AF223" s="399">
        <f t="shared" si="88"/>
        <v>0</v>
      </c>
      <c r="AG223" s="448"/>
      <c r="AH223" s="448"/>
      <c r="AI223" s="444">
        <f t="shared" si="89"/>
        <v>0</v>
      </c>
      <c r="AJ223" s="448"/>
      <c r="AK223" s="448">
        <v>177</v>
      </c>
      <c r="AL223" s="456" t="str">
        <f t="shared" si="90"/>
        <v/>
      </c>
      <c r="AM223" s="444">
        <f t="shared" si="104"/>
        <v>0</v>
      </c>
      <c r="AN223" s="444">
        <f t="shared" si="105"/>
        <v>0</v>
      </c>
      <c r="AO223" s="444"/>
      <c r="AP223" s="444"/>
      <c r="AQ223" s="444" t="str">
        <f t="shared" si="91"/>
        <v/>
      </c>
      <c r="AR223" s="444">
        <f t="shared" si="106"/>
        <v>0</v>
      </c>
      <c r="AS223" s="444">
        <f t="shared" si="107"/>
        <v>0</v>
      </c>
      <c r="AT223" s="444"/>
      <c r="AU223" s="444"/>
      <c r="AV223" s="444" t="str">
        <f t="shared" si="92"/>
        <v/>
      </c>
      <c r="AW223" s="444">
        <f t="shared" si="108"/>
        <v>0</v>
      </c>
      <c r="AX223" s="444">
        <f t="shared" si="109"/>
        <v>0</v>
      </c>
      <c r="AY223" s="448"/>
      <c r="AZ223" s="448"/>
      <c r="BB223" s="448">
        <v>177</v>
      </c>
      <c r="BC223" s="456" t="str">
        <f t="shared" si="93"/>
        <v/>
      </c>
      <c r="BD223" s="444">
        <f t="shared" si="110"/>
        <v>0</v>
      </c>
      <c r="BE223" s="444">
        <f t="shared" si="111"/>
        <v>0</v>
      </c>
      <c r="BF223" s="444"/>
      <c r="BG223" s="444"/>
      <c r="BH223" s="444" t="str">
        <f t="shared" si="94"/>
        <v/>
      </c>
      <c r="BI223" s="444">
        <f t="shared" si="112"/>
        <v>0</v>
      </c>
      <c r="BJ223" s="444">
        <f t="shared" si="113"/>
        <v>0</v>
      </c>
      <c r="BK223" s="444"/>
      <c r="BL223" s="444"/>
      <c r="BM223" s="444" t="str">
        <f t="shared" si="95"/>
        <v/>
      </c>
      <c r="BN223" s="444">
        <f t="shared" si="114"/>
        <v>0</v>
      </c>
      <c r="BO223" s="444">
        <f t="shared" si="115"/>
        <v>0</v>
      </c>
      <c r="BP223" s="448"/>
      <c r="BQ223" s="448"/>
    </row>
    <row r="224" spans="1:69">
      <c r="A224" s="406"/>
      <c r="C224" s="406">
        <v>178</v>
      </c>
      <c r="D224" s="428" t="str">
        <f t="shared" si="78"/>
        <v/>
      </c>
      <c r="E224" s="399">
        <f t="shared" si="96"/>
        <v>0</v>
      </c>
      <c r="F224" s="399">
        <f t="shared" si="97"/>
        <v>0</v>
      </c>
      <c r="G224" s="399"/>
      <c r="H224" s="399"/>
      <c r="I224" s="399">
        <f t="shared" si="79"/>
        <v>0</v>
      </c>
      <c r="J224" s="399"/>
      <c r="K224" s="399" t="str">
        <f t="shared" si="80"/>
        <v/>
      </c>
      <c r="L224" s="399">
        <f t="shared" si="98"/>
        <v>0</v>
      </c>
      <c r="M224" s="399">
        <f t="shared" si="99"/>
        <v>0</v>
      </c>
      <c r="N224" s="399"/>
      <c r="O224" s="399"/>
      <c r="P224" s="399">
        <f t="shared" si="81"/>
        <v>0</v>
      </c>
      <c r="Q224" s="399" t="str">
        <f t="shared" si="82"/>
        <v/>
      </c>
      <c r="R224" s="399">
        <f t="shared" si="100"/>
        <v>0</v>
      </c>
      <c r="S224" s="399">
        <f t="shared" si="101"/>
        <v>0</v>
      </c>
      <c r="T224" s="406"/>
      <c r="U224" s="406"/>
      <c r="V224" s="399">
        <f t="shared" si="83"/>
        <v>0</v>
      </c>
      <c r="W224" s="399" t="str">
        <f t="shared" si="84"/>
        <v/>
      </c>
      <c r="X224" s="399">
        <f t="shared" si="102"/>
        <v>0</v>
      </c>
      <c r="Y224" s="399">
        <f t="shared" si="103"/>
        <v>0</v>
      </c>
      <c r="Z224" s="406"/>
      <c r="AA224" s="406"/>
      <c r="AB224" s="399">
        <f t="shared" si="85"/>
        <v>0</v>
      </c>
      <c r="AC224" s="399"/>
      <c r="AD224" s="399" t="str">
        <f t="shared" si="86"/>
        <v/>
      </c>
      <c r="AE224" s="399">
        <f t="shared" si="87"/>
        <v>0</v>
      </c>
      <c r="AF224" s="399">
        <f t="shared" si="88"/>
        <v>0</v>
      </c>
      <c r="AG224" s="448"/>
      <c r="AH224" s="448"/>
      <c r="AI224" s="444">
        <f t="shared" si="89"/>
        <v>0</v>
      </c>
      <c r="AJ224" s="448"/>
      <c r="AK224" s="448">
        <v>178</v>
      </c>
      <c r="AL224" s="456" t="str">
        <f t="shared" si="90"/>
        <v/>
      </c>
      <c r="AM224" s="444">
        <f t="shared" si="104"/>
        <v>0</v>
      </c>
      <c r="AN224" s="444">
        <f t="shared" si="105"/>
        <v>0</v>
      </c>
      <c r="AO224" s="444"/>
      <c r="AP224" s="444"/>
      <c r="AQ224" s="444" t="str">
        <f t="shared" si="91"/>
        <v/>
      </c>
      <c r="AR224" s="444">
        <f t="shared" si="106"/>
        <v>0</v>
      </c>
      <c r="AS224" s="444">
        <f t="shared" si="107"/>
        <v>0</v>
      </c>
      <c r="AT224" s="444"/>
      <c r="AU224" s="444"/>
      <c r="AV224" s="444" t="str">
        <f t="shared" si="92"/>
        <v/>
      </c>
      <c r="AW224" s="444">
        <f t="shared" si="108"/>
        <v>0</v>
      </c>
      <c r="AX224" s="444">
        <f t="shared" si="109"/>
        <v>0</v>
      </c>
      <c r="AY224" s="448"/>
      <c r="AZ224" s="448"/>
      <c r="BB224" s="448">
        <v>178</v>
      </c>
      <c r="BC224" s="456" t="str">
        <f t="shared" si="93"/>
        <v/>
      </c>
      <c r="BD224" s="444">
        <f t="shared" si="110"/>
        <v>0</v>
      </c>
      <c r="BE224" s="444">
        <f t="shared" si="111"/>
        <v>0</v>
      </c>
      <c r="BF224" s="444"/>
      <c r="BG224" s="444"/>
      <c r="BH224" s="444" t="str">
        <f t="shared" si="94"/>
        <v/>
      </c>
      <c r="BI224" s="444">
        <f t="shared" si="112"/>
        <v>0</v>
      </c>
      <c r="BJ224" s="444">
        <f t="shared" si="113"/>
        <v>0</v>
      </c>
      <c r="BK224" s="444"/>
      <c r="BL224" s="444"/>
      <c r="BM224" s="444" t="str">
        <f t="shared" si="95"/>
        <v/>
      </c>
      <c r="BN224" s="444">
        <f t="shared" si="114"/>
        <v>0</v>
      </c>
      <c r="BO224" s="444">
        <f t="shared" si="115"/>
        <v>0</v>
      </c>
      <c r="BP224" s="448"/>
      <c r="BQ224" s="448"/>
    </row>
    <row r="225" spans="1:69">
      <c r="A225" s="406"/>
      <c r="C225" s="406">
        <v>179</v>
      </c>
      <c r="D225" s="428" t="str">
        <f t="shared" si="78"/>
        <v/>
      </c>
      <c r="E225" s="399">
        <f t="shared" si="96"/>
        <v>0</v>
      </c>
      <c r="F225" s="399">
        <f t="shared" si="97"/>
        <v>0</v>
      </c>
      <c r="G225" s="399"/>
      <c r="H225" s="399"/>
      <c r="I225" s="399">
        <f t="shared" si="79"/>
        <v>0</v>
      </c>
      <c r="J225" s="399"/>
      <c r="K225" s="399" t="str">
        <f t="shared" si="80"/>
        <v/>
      </c>
      <c r="L225" s="399">
        <f t="shared" si="98"/>
        <v>0</v>
      </c>
      <c r="M225" s="399">
        <f t="shared" si="99"/>
        <v>0</v>
      </c>
      <c r="N225" s="399"/>
      <c r="O225" s="399"/>
      <c r="P225" s="399">
        <f t="shared" si="81"/>
        <v>0</v>
      </c>
      <c r="Q225" s="399" t="str">
        <f t="shared" si="82"/>
        <v/>
      </c>
      <c r="R225" s="399">
        <f t="shared" si="100"/>
        <v>0</v>
      </c>
      <c r="S225" s="399">
        <f t="shared" si="101"/>
        <v>0</v>
      </c>
      <c r="T225" s="406"/>
      <c r="U225" s="406"/>
      <c r="V225" s="399">
        <f t="shared" si="83"/>
        <v>0</v>
      </c>
      <c r="W225" s="399" t="str">
        <f t="shared" si="84"/>
        <v/>
      </c>
      <c r="X225" s="399">
        <f t="shared" si="102"/>
        <v>0</v>
      </c>
      <c r="Y225" s="399">
        <f t="shared" si="103"/>
        <v>0</v>
      </c>
      <c r="Z225" s="406"/>
      <c r="AA225" s="406"/>
      <c r="AB225" s="399">
        <f t="shared" si="85"/>
        <v>0</v>
      </c>
      <c r="AC225" s="399"/>
      <c r="AD225" s="399" t="str">
        <f t="shared" si="86"/>
        <v/>
      </c>
      <c r="AE225" s="399">
        <f t="shared" si="87"/>
        <v>0</v>
      </c>
      <c r="AF225" s="399">
        <f t="shared" si="88"/>
        <v>0</v>
      </c>
      <c r="AG225" s="448"/>
      <c r="AH225" s="448"/>
      <c r="AI225" s="444">
        <f t="shared" si="89"/>
        <v>0</v>
      </c>
      <c r="AJ225" s="448"/>
      <c r="AK225" s="448">
        <v>179</v>
      </c>
      <c r="AL225" s="456" t="str">
        <f t="shared" si="90"/>
        <v/>
      </c>
      <c r="AM225" s="444">
        <f t="shared" si="104"/>
        <v>0</v>
      </c>
      <c r="AN225" s="444">
        <f t="shared" si="105"/>
        <v>0</v>
      </c>
      <c r="AO225" s="444"/>
      <c r="AP225" s="444"/>
      <c r="AQ225" s="444" t="str">
        <f t="shared" si="91"/>
        <v/>
      </c>
      <c r="AR225" s="444">
        <f t="shared" si="106"/>
        <v>0</v>
      </c>
      <c r="AS225" s="444">
        <f t="shared" si="107"/>
        <v>0</v>
      </c>
      <c r="AT225" s="444"/>
      <c r="AU225" s="444"/>
      <c r="AV225" s="444" t="str">
        <f t="shared" si="92"/>
        <v/>
      </c>
      <c r="AW225" s="444">
        <f t="shared" si="108"/>
        <v>0</v>
      </c>
      <c r="AX225" s="444">
        <f t="shared" si="109"/>
        <v>0</v>
      </c>
      <c r="AY225" s="448"/>
      <c r="AZ225" s="448"/>
      <c r="BB225" s="448">
        <v>179</v>
      </c>
      <c r="BC225" s="456" t="str">
        <f t="shared" si="93"/>
        <v/>
      </c>
      <c r="BD225" s="444">
        <f t="shared" si="110"/>
        <v>0</v>
      </c>
      <c r="BE225" s="444">
        <f t="shared" si="111"/>
        <v>0</v>
      </c>
      <c r="BF225" s="444"/>
      <c r="BG225" s="444"/>
      <c r="BH225" s="444" t="str">
        <f t="shared" si="94"/>
        <v/>
      </c>
      <c r="BI225" s="444">
        <f t="shared" si="112"/>
        <v>0</v>
      </c>
      <c r="BJ225" s="444">
        <f t="shared" si="113"/>
        <v>0</v>
      </c>
      <c r="BK225" s="444"/>
      <c r="BL225" s="444"/>
      <c r="BM225" s="444" t="str">
        <f t="shared" si="95"/>
        <v/>
      </c>
      <c r="BN225" s="444">
        <f t="shared" si="114"/>
        <v>0</v>
      </c>
      <c r="BO225" s="444">
        <f t="shared" si="115"/>
        <v>0</v>
      </c>
      <c r="BP225" s="448"/>
      <c r="BQ225" s="448"/>
    </row>
    <row r="226" spans="1:69">
      <c r="A226" s="406"/>
      <c r="C226" s="406">
        <v>180</v>
      </c>
      <c r="D226" s="428" t="str">
        <f t="shared" si="78"/>
        <v/>
      </c>
      <c r="E226" s="399">
        <f t="shared" si="96"/>
        <v>0</v>
      </c>
      <c r="F226" s="399">
        <f t="shared" si="97"/>
        <v>0</v>
      </c>
      <c r="G226" s="399">
        <f>SUM(E215:E226)</f>
        <v>0</v>
      </c>
      <c r="H226" s="399">
        <f>SUM(F215:F226)</f>
        <v>0</v>
      </c>
      <c r="I226" s="399">
        <f t="shared" si="79"/>
        <v>0</v>
      </c>
      <c r="J226" s="399"/>
      <c r="K226" s="399" t="str">
        <f t="shared" si="80"/>
        <v/>
      </c>
      <c r="L226" s="399">
        <f t="shared" si="98"/>
        <v>0</v>
      </c>
      <c r="M226" s="399">
        <f t="shared" si="99"/>
        <v>0</v>
      </c>
      <c r="N226" s="399">
        <f>SUM(L215:L226)</f>
        <v>0</v>
      </c>
      <c r="O226" s="399">
        <f>SUM(M215:M226)</f>
        <v>0</v>
      </c>
      <c r="P226" s="399">
        <f t="shared" si="81"/>
        <v>0</v>
      </c>
      <c r="Q226" s="399" t="str">
        <f t="shared" si="82"/>
        <v/>
      </c>
      <c r="R226" s="399">
        <f t="shared" si="100"/>
        <v>0</v>
      </c>
      <c r="S226" s="399">
        <f t="shared" si="101"/>
        <v>0</v>
      </c>
      <c r="T226" s="428">
        <f>SUM(R215:R226)</f>
        <v>0</v>
      </c>
      <c r="U226" s="428">
        <f>SUM(S215:S226)</f>
        <v>0</v>
      </c>
      <c r="V226" s="399">
        <f t="shared" si="83"/>
        <v>0</v>
      </c>
      <c r="W226" s="399" t="str">
        <f t="shared" si="84"/>
        <v/>
      </c>
      <c r="X226" s="399">
        <f t="shared" si="102"/>
        <v>0</v>
      </c>
      <c r="Y226" s="399">
        <f t="shared" si="103"/>
        <v>0</v>
      </c>
      <c r="Z226" s="428">
        <f>SUM(X215:X226)</f>
        <v>0</v>
      </c>
      <c r="AA226" s="428">
        <f>SUM(Y215:Y226)</f>
        <v>0</v>
      </c>
      <c r="AB226" s="399">
        <f t="shared" si="85"/>
        <v>0</v>
      </c>
      <c r="AC226" s="399"/>
      <c r="AD226" s="399" t="str">
        <f t="shared" si="86"/>
        <v/>
      </c>
      <c r="AE226" s="399">
        <f t="shared" si="87"/>
        <v>0</v>
      </c>
      <c r="AF226" s="399">
        <f t="shared" si="88"/>
        <v>0</v>
      </c>
      <c r="AG226" s="456">
        <f>SUM(AE215:AE226)</f>
        <v>0</v>
      </c>
      <c r="AH226" s="456">
        <f>SUM(AF215:AF226)</f>
        <v>0</v>
      </c>
      <c r="AI226" s="444">
        <f t="shared" si="89"/>
        <v>0</v>
      </c>
      <c r="AJ226" s="448"/>
      <c r="AK226" s="448">
        <v>180</v>
      </c>
      <c r="AL226" s="456" t="str">
        <f t="shared" si="90"/>
        <v/>
      </c>
      <c r="AM226" s="444">
        <f t="shared" si="104"/>
        <v>0</v>
      </c>
      <c r="AN226" s="444">
        <f t="shared" si="105"/>
        <v>0</v>
      </c>
      <c r="AO226" s="444">
        <f>SUM(AM215:AM226)</f>
        <v>0</v>
      </c>
      <c r="AP226" s="444">
        <f>SUM(AN215:AN226)</f>
        <v>0</v>
      </c>
      <c r="AQ226" s="444" t="str">
        <f t="shared" si="91"/>
        <v/>
      </c>
      <c r="AR226" s="444">
        <f t="shared" si="106"/>
        <v>0</v>
      </c>
      <c r="AS226" s="444">
        <f t="shared" si="107"/>
        <v>0</v>
      </c>
      <c r="AT226" s="444">
        <f>SUM(AR215:AR226)</f>
        <v>0</v>
      </c>
      <c r="AU226" s="444">
        <f>SUM(AS215:AS226)</f>
        <v>0</v>
      </c>
      <c r="AV226" s="444" t="str">
        <f t="shared" si="92"/>
        <v/>
      </c>
      <c r="AW226" s="444">
        <f t="shared" si="108"/>
        <v>0</v>
      </c>
      <c r="AX226" s="444">
        <f t="shared" si="109"/>
        <v>0</v>
      </c>
      <c r="AY226" s="456">
        <f>SUM(AW215:AW226)</f>
        <v>0</v>
      </c>
      <c r="AZ226" s="456">
        <f>SUM(AX215:AX226)</f>
        <v>0</v>
      </c>
      <c r="BB226" s="448">
        <v>180</v>
      </c>
      <c r="BC226" s="456" t="str">
        <f t="shared" si="93"/>
        <v/>
      </c>
      <c r="BD226" s="444">
        <f t="shared" si="110"/>
        <v>0</v>
      </c>
      <c r="BE226" s="444">
        <f t="shared" si="111"/>
        <v>0</v>
      </c>
      <c r="BF226" s="444">
        <f>SUM(BD215:BD226)</f>
        <v>0</v>
      </c>
      <c r="BG226" s="444">
        <f>SUM(BE215:BE226)</f>
        <v>0</v>
      </c>
      <c r="BH226" s="444" t="str">
        <f t="shared" si="94"/>
        <v/>
      </c>
      <c r="BI226" s="444">
        <f t="shared" si="112"/>
        <v>0</v>
      </c>
      <c r="BJ226" s="444">
        <f t="shared" si="113"/>
        <v>0</v>
      </c>
      <c r="BK226" s="444">
        <f>SUM(BI215:BI226)</f>
        <v>0</v>
      </c>
      <c r="BL226" s="444">
        <f>SUM(BJ215:BJ226)</f>
        <v>0</v>
      </c>
      <c r="BM226" s="444" t="str">
        <f t="shared" si="95"/>
        <v/>
      </c>
      <c r="BN226" s="444">
        <f t="shared" si="114"/>
        <v>0</v>
      </c>
      <c r="BO226" s="444">
        <f t="shared" si="115"/>
        <v>0</v>
      </c>
      <c r="BP226" s="456">
        <f>SUM(BN215:BN226)</f>
        <v>0</v>
      </c>
      <c r="BQ226" s="456">
        <f>SUM(BO215:BO226)</f>
        <v>0</v>
      </c>
    </row>
    <row r="227" spans="1:69">
      <c r="A227" s="406"/>
      <c r="B227" s="406"/>
      <c r="C227" s="406"/>
      <c r="D227" s="406"/>
      <c r="E227" s="406"/>
      <c r="F227" s="406"/>
      <c r="G227" s="406"/>
      <c r="H227" s="406"/>
      <c r="I227" s="406"/>
      <c r="J227" s="406"/>
      <c r="K227" s="406"/>
      <c r="L227" s="406"/>
      <c r="M227" s="406"/>
      <c r="N227" s="406"/>
      <c r="O227" s="406"/>
      <c r="P227" s="406"/>
      <c r="Q227" s="406"/>
      <c r="R227" s="406"/>
      <c r="S227" s="406"/>
      <c r="T227" s="406"/>
      <c r="U227" s="406"/>
      <c r="V227" s="406"/>
      <c r="W227" s="406"/>
      <c r="X227" s="406"/>
      <c r="Y227" s="406"/>
      <c r="Z227" s="406"/>
      <c r="AA227" s="406"/>
      <c r="AB227" s="406"/>
      <c r="AC227" s="406"/>
      <c r="AD227" s="406"/>
      <c r="AE227" s="406"/>
      <c r="AF227" s="406"/>
      <c r="AG227" s="448"/>
      <c r="AH227" s="448"/>
      <c r="AI227" s="448"/>
      <c r="AJ227" s="448"/>
      <c r="AK227" s="448"/>
      <c r="AL227" s="448"/>
      <c r="AM227" s="448"/>
      <c r="AN227" s="448"/>
      <c r="AO227" s="448"/>
      <c r="AP227" s="448"/>
      <c r="AQ227" s="448"/>
      <c r="AR227" s="448"/>
      <c r="AS227" s="448"/>
      <c r="AT227" s="448"/>
      <c r="AU227" s="448"/>
      <c r="AV227" s="448"/>
      <c r="AW227" s="448"/>
      <c r="AX227" s="448"/>
      <c r="AY227" s="448"/>
      <c r="AZ227" s="448"/>
      <c r="BB227" s="448"/>
      <c r="BC227" s="448"/>
      <c r="BD227" s="448"/>
      <c r="BE227" s="448"/>
      <c r="BF227" s="448"/>
      <c r="BG227" s="448"/>
      <c r="BH227" s="448"/>
      <c r="BI227" s="448"/>
      <c r="BJ227" s="448"/>
      <c r="BK227" s="448"/>
      <c r="BL227" s="448"/>
      <c r="BM227" s="448"/>
      <c r="BN227" s="448"/>
      <c r="BO227" s="448"/>
      <c r="BP227" s="448"/>
      <c r="BQ227" s="448"/>
    </row>
    <row r="228" spans="1:69">
      <c r="A228" s="406"/>
      <c r="B228" s="406"/>
      <c r="C228" s="406"/>
      <c r="D228" s="406"/>
      <c r="E228" s="406"/>
      <c r="F228" s="406"/>
      <c r="G228" s="406"/>
      <c r="H228" s="406"/>
      <c r="I228" s="406"/>
      <c r="J228" s="406"/>
      <c r="K228" s="406"/>
      <c r="L228" s="406"/>
      <c r="M228" s="406"/>
      <c r="N228" s="406"/>
      <c r="O228" s="406"/>
      <c r="P228" s="406"/>
      <c r="Q228" s="406"/>
      <c r="R228" s="406"/>
      <c r="S228" s="406"/>
      <c r="T228" s="406"/>
      <c r="U228" s="406"/>
      <c r="V228" s="406"/>
      <c r="W228" s="406"/>
      <c r="X228" s="406"/>
      <c r="Y228" s="406"/>
      <c r="Z228" s="406"/>
      <c r="AA228" s="406"/>
      <c r="AB228" s="406"/>
      <c r="AC228" s="406"/>
      <c r="AD228" s="406"/>
      <c r="AE228" s="406"/>
      <c r="AF228" s="406"/>
      <c r="AG228" s="448"/>
      <c r="AH228" s="448"/>
      <c r="AI228" s="448"/>
      <c r="AJ228" s="448"/>
      <c r="AK228" s="448"/>
      <c r="AL228" s="448"/>
      <c r="AM228" s="448"/>
      <c r="AN228" s="448"/>
      <c r="AO228" s="448"/>
      <c r="AP228" s="448"/>
      <c r="AQ228" s="448"/>
      <c r="AR228" s="448"/>
      <c r="AS228" s="448"/>
      <c r="AT228" s="448"/>
      <c r="AU228" s="448"/>
      <c r="AV228" s="448"/>
      <c r="AW228" s="448"/>
      <c r="AX228" s="448"/>
      <c r="AY228" s="448"/>
      <c r="AZ228" s="448"/>
      <c r="BB228" s="448"/>
      <c r="BC228" s="448"/>
      <c r="BD228" s="448"/>
      <c r="BE228" s="448"/>
      <c r="BF228" s="448"/>
      <c r="BG228" s="448"/>
      <c r="BH228" s="448"/>
      <c r="BI228" s="448"/>
      <c r="BJ228" s="448"/>
      <c r="BK228" s="448"/>
      <c r="BL228" s="448"/>
      <c r="BM228" s="448"/>
      <c r="BN228" s="448"/>
      <c r="BO228" s="448"/>
      <c r="BP228" s="448"/>
      <c r="BQ228" s="448"/>
    </row>
    <row r="229" spans="1:69">
      <c r="A229" s="406"/>
      <c r="B229" s="406"/>
      <c r="C229" s="406"/>
      <c r="D229" s="406"/>
      <c r="E229" s="406"/>
      <c r="F229" s="406"/>
      <c r="G229" s="406"/>
      <c r="H229" s="406"/>
      <c r="I229" s="406"/>
      <c r="J229" s="406"/>
      <c r="K229" s="406"/>
      <c r="L229" s="406"/>
      <c r="M229" s="406"/>
      <c r="N229" s="406"/>
      <c r="O229" s="406"/>
      <c r="P229" s="406"/>
      <c r="Q229" s="406"/>
      <c r="R229" s="406"/>
      <c r="S229" s="406"/>
      <c r="T229" s="406"/>
      <c r="U229" s="406"/>
      <c r="V229" s="406"/>
      <c r="W229" s="406"/>
      <c r="X229" s="406"/>
      <c r="Y229" s="406"/>
      <c r="Z229" s="406"/>
      <c r="AA229" s="406"/>
      <c r="AB229" s="406"/>
      <c r="AC229" s="406"/>
      <c r="AD229" s="406"/>
      <c r="AE229" s="406"/>
      <c r="AF229" s="406"/>
      <c r="AG229" s="448"/>
      <c r="AH229" s="448"/>
      <c r="AI229" s="448"/>
      <c r="AJ229" s="448"/>
      <c r="AK229" s="448"/>
      <c r="AL229" s="448"/>
      <c r="AM229" s="448"/>
      <c r="AN229" s="448"/>
      <c r="AO229" s="448"/>
      <c r="AP229" s="448"/>
      <c r="AQ229" s="448"/>
      <c r="AR229" s="448"/>
      <c r="AS229" s="448"/>
      <c r="AT229" s="448"/>
      <c r="AU229" s="448"/>
      <c r="AV229" s="448"/>
      <c r="AW229" s="448"/>
      <c r="AX229" s="448"/>
      <c r="AY229" s="448"/>
      <c r="AZ229" s="448"/>
      <c r="BB229" s="448"/>
      <c r="BC229" s="448"/>
      <c r="BD229" s="448"/>
      <c r="BE229" s="448"/>
      <c r="BF229" s="448"/>
      <c r="BG229" s="448"/>
      <c r="BH229" s="448"/>
      <c r="BI229" s="448"/>
      <c r="BJ229" s="448"/>
      <c r="BK229" s="448"/>
      <c r="BL229" s="448"/>
      <c r="BM229" s="448"/>
      <c r="BN229" s="448"/>
      <c r="BO229" s="448"/>
      <c r="BP229" s="448"/>
      <c r="BQ229" s="448"/>
    </row>
    <row r="230" spans="1:69">
      <c r="A230" s="406"/>
      <c r="B230" s="406"/>
      <c r="C230" s="406"/>
      <c r="D230" s="406"/>
      <c r="E230" s="406"/>
      <c r="F230" s="406"/>
      <c r="G230" s="406"/>
      <c r="H230" s="406"/>
      <c r="I230" s="406"/>
      <c r="J230" s="406"/>
      <c r="K230" s="406"/>
      <c r="L230" s="406"/>
      <c r="M230" s="406"/>
      <c r="N230" s="406"/>
      <c r="O230" s="406"/>
      <c r="P230" s="406"/>
      <c r="Q230" s="406"/>
      <c r="R230" s="406"/>
      <c r="S230" s="406"/>
      <c r="T230" s="406"/>
      <c r="U230" s="406"/>
      <c r="V230" s="406"/>
      <c r="W230" s="406"/>
      <c r="X230" s="406"/>
      <c r="Y230" s="406"/>
      <c r="Z230" s="406"/>
      <c r="AA230" s="406"/>
      <c r="AB230" s="406"/>
      <c r="AC230" s="406"/>
      <c r="AD230" s="406"/>
      <c r="AE230" s="406"/>
      <c r="AF230" s="406"/>
      <c r="AG230" s="448"/>
      <c r="AH230" s="448"/>
      <c r="AI230" s="448"/>
      <c r="AJ230" s="448"/>
      <c r="AK230" s="448"/>
      <c r="AL230" s="448"/>
      <c r="AM230" s="448"/>
      <c r="AN230" s="448"/>
      <c r="AO230" s="448"/>
      <c r="AP230" s="448"/>
      <c r="AQ230" s="448"/>
      <c r="AR230" s="448"/>
      <c r="AS230" s="448"/>
      <c r="AT230" s="448"/>
      <c r="AU230" s="448"/>
      <c r="AV230" s="448"/>
      <c r="AW230" s="448"/>
      <c r="AX230" s="448"/>
      <c r="AY230" s="448"/>
      <c r="AZ230" s="448"/>
      <c r="BB230" s="448"/>
      <c r="BC230" s="448"/>
      <c r="BD230" s="448"/>
      <c r="BE230" s="448"/>
      <c r="BF230" s="448"/>
      <c r="BG230" s="448"/>
      <c r="BH230" s="448"/>
      <c r="BI230" s="448"/>
      <c r="BJ230" s="448"/>
      <c r="BK230" s="448"/>
      <c r="BL230" s="448"/>
      <c r="BM230" s="448"/>
      <c r="BN230" s="448"/>
      <c r="BO230" s="448"/>
      <c r="BP230" s="448"/>
      <c r="BQ230" s="448"/>
    </row>
    <row r="231" spans="1:69">
      <c r="A231" s="406"/>
      <c r="B231" s="406"/>
      <c r="C231" s="406"/>
      <c r="D231" s="406"/>
      <c r="E231" s="406"/>
      <c r="F231" s="406"/>
      <c r="G231" s="406"/>
      <c r="H231" s="406"/>
      <c r="I231" s="406"/>
      <c r="J231" s="406"/>
      <c r="K231" s="406"/>
      <c r="L231" s="406"/>
      <c r="M231" s="406"/>
      <c r="N231" s="406"/>
      <c r="O231" s="406"/>
      <c r="P231" s="406"/>
      <c r="Q231" s="406"/>
      <c r="R231" s="406"/>
      <c r="S231" s="406"/>
      <c r="T231" s="406"/>
      <c r="U231" s="406"/>
      <c r="V231" s="406"/>
      <c r="W231" s="406"/>
      <c r="X231" s="406"/>
      <c r="Y231" s="406"/>
      <c r="Z231" s="406"/>
      <c r="AA231" s="406"/>
      <c r="AB231" s="406"/>
      <c r="AC231" s="406"/>
      <c r="AD231" s="406"/>
      <c r="AE231" s="406"/>
      <c r="AF231" s="406"/>
      <c r="AG231" s="448"/>
      <c r="AH231" s="448"/>
      <c r="AI231" s="448"/>
      <c r="AJ231" s="448"/>
      <c r="AK231" s="448"/>
      <c r="AL231" s="448"/>
      <c r="AM231" s="448"/>
      <c r="AN231" s="448"/>
      <c r="AO231" s="448"/>
      <c r="AP231" s="448"/>
      <c r="AQ231" s="448"/>
      <c r="AR231" s="448"/>
      <c r="AS231" s="448"/>
      <c r="AT231" s="448"/>
      <c r="AU231" s="448"/>
      <c r="AV231" s="448"/>
      <c r="AW231" s="448"/>
      <c r="AX231" s="448"/>
      <c r="AY231" s="448"/>
      <c r="AZ231" s="448"/>
      <c r="BB231" s="448"/>
      <c r="BC231" s="448"/>
      <c r="BD231" s="448"/>
      <c r="BE231" s="448"/>
      <c r="BF231" s="448"/>
      <c r="BG231" s="448"/>
      <c r="BH231" s="448"/>
      <c r="BI231" s="448"/>
      <c r="BJ231" s="448"/>
      <c r="BK231" s="448"/>
      <c r="BL231" s="448"/>
      <c r="BM231" s="448"/>
      <c r="BN231" s="448"/>
      <c r="BO231" s="448"/>
      <c r="BP231" s="448"/>
      <c r="BQ231" s="448"/>
    </row>
    <row r="232" spans="1:69">
      <c r="A232" s="406"/>
      <c r="B232" s="406"/>
      <c r="C232" s="406"/>
      <c r="D232" s="406"/>
      <c r="E232" s="406"/>
      <c r="F232" s="406"/>
      <c r="G232" s="406"/>
      <c r="H232" s="406"/>
      <c r="I232" s="406"/>
      <c r="J232" s="406"/>
      <c r="K232" s="406"/>
      <c r="L232" s="406"/>
      <c r="M232" s="406"/>
      <c r="N232" s="406"/>
      <c r="O232" s="406"/>
      <c r="P232" s="406"/>
      <c r="Q232" s="406"/>
      <c r="R232" s="406"/>
      <c r="S232" s="406"/>
      <c r="T232" s="406"/>
      <c r="U232" s="406"/>
      <c r="V232" s="406"/>
      <c r="W232" s="406"/>
      <c r="X232" s="406"/>
      <c r="Y232" s="406"/>
      <c r="Z232" s="406"/>
      <c r="AA232" s="406"/>
      <c r="AB232" s="406"/>
      <c r="AC232" s="406"/>
      <c r="AD232" s="406"/>
      <c r="AE232" s="406"/>
      <c r="AF232" s="406"/>
      <c r="AG232" s="448"/>
      <c r="AH232" s="448"/>
      <c r="AI232" s="448"/>
      <c r="AJ232" s="448"/>
      <c r="AK232" s="448"/>
      <c r="AL232" s="448"/>
      <c r="AM232" s="448"/>
      <c r="AN232" s="448"/>
      <c r="AO232" s="448"/>
      <c r="AP232" s="448"/>
      <c r="AQ232" s="448"/>
      <c r="AR232" s="448"/>
      <c r="AS232" s="448"/>
      <c r="AT232" s="448"/>
      <c r="AU232" s="448"/>
      <c r="AV232" s="448"/>
      <c r="AW232" s="448"/>
      <c r="AX232" s="448"/>
      <c r="AY232" s="448"/>
      <c r="AZ232" s="448"/>
      <c r="BB232" s="448"/>
      <c r="BC232" s="448"/>
      <c r="BD232" s="448"/>
      <c r="BE232" s="448"/>
      <c r="BF232" s="448"/>
      <c r="BG232" s="448"/>
      <c r="BH232" s="448"/>
      <c r="BI232" s="448"/>
      <c r="BJ232" s="448"/>
      <c r="BK232" s="448"/>
      <c r="BL232" s="448"/>
      <c r="BM232" s="448"/>
      <c r="BN232" s="448"/>
      <c r="BO232" s="448"/>
      <c r="BP232" s="448"/>
      <c r="BQ232" s="448"/>
    </row>
    <row r="233" spans="1:69">
      <c r="A233" s="406"/>
      <c r="B233" s="406"/>
      <c r="C233" s="406"/>
      <c r="D233" s="406"/>
      <c r="E233" s="406"/>
      <c r="F233" s="406"/>
      <c r="G233" s="406"/>
      <c r="H233" s="406"/>
      <c r="I233" s="406"/>
      <c r="J233" s="406"/>
      <c r="K233" s="406"/>
      <c r="L233" s="406"/>
      <c r="M233" s="406"/>
      <c r="N233" s="406"/>
      <c r="O233" s="406"/>
      <c r="P233" s="406"/>
      <c r="Q233" s="406"/>
      <c r="R233" s="406"/>
      <c r="S233" s="406"/>
      <c r="T233" s="406"/>
      <c r="U233" s="406"/>
      <c r="V233" s="406"/>
      <c r="W233" s="406"/>
      <c r="X233" s="406"/>
      <c r="Y233" s="406"/>
      <c r="Z233" s="406"/>
      <c r="AA233" s="406"/>
      <c r="AB233" s="406"/>
      <c r="AC233" s="406"/>
      <c r="AD233" s="406"/>
      <c r="AE233" s="406"/>
      <c r="AF233" s="406"/>
      <c r="AG233" s="448"/>
      <c r="AH233" s="448"/>
      <c r="AI233" s="448"/>
      <c r="AJ233" s="448"/>
      <c r="AK233" s="448"/>
      <c r="AL233" s="448"/>
      <c r="AM233" s="448"/>
      <c r="AN233" s="448"/>
      <c r="AO233" s="448"/>
      <c r="AP233" s="448"/>
      <c r="AQ233" s="448"/>
      <c r="AR233" s="448"/>
      <c r="AS233" s="448"/>
      <c r="AT233" s="448"/>
      <c r="AU233" s="448"/>
      <c r="AV233" s="448"/>
      <c r="AW233" s="448"/>
      <c r="AX233" s="448"/>
      <c r="AY233" s="448"/>
      <c r="AZ233" s="448"/>
      <c r="BB233" s="448"/>
      <c r="BC233" s="448"/>
      <c r="BD233" s="448"/>
      <c r="BE233" s="448"/>
      <c r="BF233" s="448"/>
      <c r="BG233" s="448"/>
      <c r="BH233" s="448"/>
      <c r="BI233" s="448"/>
      <c r="BJ233" s="448"/>
      <c r="BK233" s="448"/>
      <c r="BL233" s="448"/>
      <c r="BM233" s="448"/>
      <c r="BN233" s="448"/>
      <c r="BO233" s="448"/>
      <c r="BP233" s="448"/>
      <c r="BQ233" s="448"/>
    </row>
    <row r="234" spans="1:69">
      <c r="A234" s="406"/>
      <c r="B234" s="406"/>
      <c r="C234" s="406"/>
      <c r="D234" s="406"/>
      <c r="E234" s="406"/>
      <c r="F234" s="406"/>
      <c r="G234" s="406"/>
      <c r="H234" s="406"/>
      <c r="I234" s="406"/>
      <c r="J234" s="406"/>
      <c r="K234" s="406"/>
      <c r="L234" s="406"/>
      <c r="M234" s="406"/>
      <c r="N234" s="406"/>
      <c r="O234" s="406"/>
      <c r="P234" s="406"/>
      <c r="Q234" s="406"/>
      <c r="R234" s="406"/>
      <c r="S234" s="406"/>
      <c r="T234" s="406"/>
      <c r="U234" s="406"/>
      <c r="V234" s="406"/>
      <c r="W234" s="406"/>
      <c r="X234" s="406"/>
      <c r="Y234" s="406"/>
      <c r="Z234" s="406"/>
      <c r="AA234" s="406"/>
      <c r="AB234" s="406"/>
      <c r="AC234" s="406"/>
      <c r="AD234" s="406"/>
      <c r="AE234" s="406"/>
      <c r="AF234" s="406"/>
      <c r="AG234" s="448"/>
      <c r="AH234" s="448"/>
      <c r="AI234" s="448"/>
      <c r="AJ234" s="448"/>
      <c r="AK234" s="448"/>
      <c r="AL234" s="448"/>
      <c r="AM234" s="448"/>
      <c r="AN234" s="448"/>
      <c r="AO234" s="448"/>
      <c r="AP234" s="448"/>
      <c r="AQ234" s="448"/>
      <c r="AR234" s="448"/>
      <c r="AS234" s="448"/>
      <c r="AT234" s="448"/>
      <c r="AU234" s="448"/>
      <c r="AV234" s="448"/>
      <c r="AW234" s="448"/>
      <c r="AX234" s="448"/>
      <c r="AY234" s="448"/>
      <c r="AZ234" s="448"/>
      <c r="BB234" s="448"/>
      <c r="BC234" s="448"/>
      <c r="BD234" s="448"/>
      <c r="BE234" s="448"/>
      <c r="BF234" s="448"/>
      <c r="BG234" s="448"/>
      <c r="BH234" s="448"/>
      <c r="BI234" s="448"/>
      <c r="BJ234" s="448"/>
      <c r="BK234" s="448"/>
      <c r="BL234" s="448"/>
      <c r="BM234" s="448"/>
      <c r="BN234" s="448"/>
      <c r="BO234" s="448"/>
      <c r="BP234" s="448"/>
      <c r="BQ234" s="448"/>
    </row>
    <row r="235" spans="1:69">
      <c r="A235" s="406"/>
      <c r="B235" s="406"/>
      <c r="C235" s="406"/>
      <c r="D235" s="406"/>
      <c r="E235" s="406"/>
      <c r="F235" s="406"/>
      <c r="G235" s="406"/>
      <c r="H235" s="406"/>
      <c r="I235" s="406"/>
      <c r="J235" s="406"/>
      <c r="K235" s="406"/>
      <c r="L235" s="406"/>
      <c r="M235" s="406"/>
      <c r="N235" s="406"/>
      <c r="O235" s="406"/>
      <c r="P235" s="406"/>
      <c r="Q235" s="406"/>
      <c r="R235" s="406"/>
      <c r="S235" s="406"/>
      <c r="T235" s="406"/>
      <c r="U235" s="406"/>
      <c r="V235" s="406"/>
      <c r="W235" s="406"/>
      <c r="X235" s="406"/>
      <c r="Y235" s="406"/>
      <c r="Z235" s="406"/>
      <c r="AA235" s="406"/>
      <c r="AB235" s="406"/>
      <c r="AC235" s="406"/>
      <c r="AD235" s="406"/>
      <c r="AE235" s="406"/>
      <c r="AF235" s="406"/>
      <c r="AG235" s="448"/>
      <c r="AH235" s="448"/>
      <c r="AI235" s="448"/>
      <c r="AJ235" s="448"/>
      <c r="AK235" s="448"/>
      <c r="AL235" s="448"/>
      <c r="AM235" s="448"/>
      <c r="AN235" s="448"/>
      <c r="AO235" s="448"/>
      <c r="AP235" s="448"/>
      <c r="AQ235" s="448"/>
      <c r="AR235" s="448"/>
      <c r="AS235" s="448"/>
      <c r="AT235" s="448"/>
      <c r="AU235" s="448"/>
      <c r="AV235" s="448"/>
      <c r="AW235" s="448"/>
      <c r="AX235" s="448"/>
      <c r="AY235" s="448"/>
      <c r="AZ235" s="448"/>
      <c r="BB235" s="448"/>
      <c r="BC235" s="448"/>
      <c r="BD235" s="448"/>
      <c r="BE235" s="448"/>
      <c r="BF235" s="448"/>
      <c r="BG235" s="448"/>
      <c r="BH235" s="448"/>
      <c r="BI235" s="448"/>
      <c r="BJ235" s="448"/>
      <c r="BK235" s="448"/>
      <c r="BL235" s="448"/>
      <c r="BM235" s="448"/>
      <c r="BN235" s="448"/>
      <c r="BO235" s="448"/>
      <c r="BP235" s="448"/>
      <c r="BQ235" s="448"/>
    </row>
    <row r="236" spans="1:69">
      <c r="A236" s="406"/>
      <c r="B236" s="406"/>
      <c r="C236" s="406"/>
      <c r="D236" s="406"/>
      <c r="E236" s="406"/>
      <c r="F236" s="406"/>
      <c r="G236" s="406"/>
      <c r="H236" s="406"/>
      <c r="I236" s="406"/>
      <c r="J236" s="406"/>
      <c r="K236" s="406"/>
      <c r="L236" s="406"/>
      <c r="M236" s="406"/>
      <c r="N236" s="406"/>
      <c r="O236" s="406"/>
      <c r="P236" s="406"/>
      <c r="Q236" s="406"/>
      <c r="R236" s="406"/>
      <c r="S236" s="406"/>
      <c r="T236" s="406"/>
      <c r="U236" s="406"/>
      <c r="V236" s="406"/>
      <c r="W236" s="406"/>
      <c r="X236" s="406"/>
      <c r="Y236" s="406"/>
      <c r="Z236" s="406"/>
      <c r="AA236" s="406"/>
      <c r="AB236" s="406"/>
      <c r="AC236" s="406"/>
      <c r="AD236" s="406"/>
      <c r="AE236" s="406"/>
      <c r="AF236" s="406"/>
      <c r="AG236" s="448"/>
      <c r="AH236" s="448"/>
      <c r="AI236" s="448"/>
      <c r="AJ236" s="448"/>
      <c r="AK236" s="448"/>
      <c r="AL236" s="448"/>
      <c r="AM236" s="448"/>
      <c r="AN236" s="448"/>
      <c r="AO236" s="448"/>
      <c r="AP236" s="448"/>
      <c r="AQ236" s="448"/>
      <c r="AR236" s="448"/>
      <c r="AS236" s="448"/>
      <c r="AT236" s="448"/>
      <c r="AU236" s="448"/>
      <c r="AV236" s="448"/>
      <c r="AW236" s="448"/>
      <c r="AX236" s="448"/>
      <c r="AY236" s="448"/>
      <c r="AZ236" s="448"/>
      <c r="BB236" s="448"/>
      <c r="BC236" s="448"/>
      <c r="BD236" s="448"/>
      <c r="BE236" s="448"/>
      <c r="BF236" s="448"/>
      <c r="BG236" s="448"/>
      <c r="BH236" s="448"/>
      <c r="BI236" s="448"/>
      <c r="BJ236" s="448"/>
      <c r="BK236" s="448"/>
      <c r="BL236" s="448"/>
      <c r="BM236" s="448"/>
      <c r="BN236" s="448"/>
      <c r="BO236" s="448"/>
      <c r="BP236" s="448"/>
      <c r="BQ236" s="448"/>
    </row>
    <row r="237" spans="1:69">
      <c r="A237" s="406"/>
      <c r="B237" s="406"/>
      <c r="C237" s="406"/>
      <c r="D237" s="406"/>
      <c r="E237" s="406"/>
      <c r="F237" s="406"/>
      <c r="G237" s="406"/>
      <c r="H237" s="406"/>
      <c r="I237" s="406"/>
      <c r="J237" s="406"/>
      <c r="K237" s="406"/>
      <c r="L237" s="406"/>
      <c r="M237" s="406"/>
      <c r="N237" s="406"/>
      <c r="O237" s="406"/>
      <c r="P237" s="406"/>
      <c r="Q237" s="406"/>
      <c r="R237" s="406"/>
      <c r="S237" s="406"/>
      <c r="T237" s="406"/>
      <c r="U237" s="406"/>
      <c r="V237" s="406"/>
      <c r="W237" s="406"/>
      <c r="X237" s="406"/>
      <c r="Y237" s="406"/>
      <c r="Z237" s="406"/>
      <c r="AA237" s="406"/>
      <c r="AB237" s="406"/>
      <c r="AC237" s="406"/>
      <c r="AD237" s="406"/>
      <c r="AE237" s="406"/>
      <c r="AF237" s="406"/>
      <c r="AG237" s="448"/>
      <c r="AH237" s="448"/>
      <c r="AI237" s="448"/>
      <c r="AJ237" s="448"/>
      <c r="AK237" s="448"/>
      <c r="AL237" s="448"/>
      <c r="AM237" s="448"/>
      <c r="AN237" s="448"/>
      <c r="AO237" s="448"/>
      <c r="AP237" s="448"/>
      <c r="AQ237" s="448"/>
      <c r="AR237" s="448"/>
      <c r="AS237" s="448"/>
      <c r="AT237" s="448"/>
      <c r="AU237" s="448"/>
      <c r="AV237" s="448"/>
      <c r="AW237" s="448"/>
      <c r="AX237" s="448"/>
      <c r="AY237" s="448"/>
      <c r="AZ237" s="448"/>
      <c r="BB237" s="448"/>
      <c r="BC237" s="448"/>
      <c r="BD237" s="448"/>
      <c r="BE237" s="448"/>
      <c r="BF237" s="448"/>
      <c r="BG237" s="448"/>
      <c r="BH237" s="448"/>
      <c r="BI237" s="448"/>
      <c r="BJ237" s="448"/>
      <c r="BK237" s="448"/>
      <c r="BL237" s="448"/>
      <c r="BM237" s="448"/>
      <c r="BN237" s="448"/>
      <c r="BO237" s="448"/>
      <c r="BP237" s="448"/>
      <c r="BQ237" s="448"/>
    </row>
    <row r="238" spans="1:69">
      <c r="A238" s="406"/>
      <c r="B238" s="406"/>
      <c r="C238" s="406"/>
      <c r="D238" s="406"/>
      <c r="E238" s="406"/>
      <c r="F238" s="406"/>
      <c r="G238" s="406"/>
      <c r="H238" s="406"/>
      <c r="I238" s="406"/>
      <c r="J238" s="406"/>
      <c r="K238" s="406"/>
      <c r="L238" s="406"/>
      <c r="M238" s="406"/>
      <c r="N238" s="406"/>
      <c r="O238" s="406"/>
      <c r="P238" s="406"/>
      <c r="Q238" s="406"/>
      <c r="R238" s="406"/>
      <c r="S238" s="406"/>
      <c r="T238" s="406"/>
      <c r="U238" s="406"/>
      <c r="V238" s="406"/>
      <c r="W238" s="406"/>
      <c r="X238" s="406"/>
      <c r="Y238" s="406"/>
      <c r="Z238" s="406"/>
      <c r="AA238" s="406"/>
      <c r="AB238" s="406"/>
      <c r="AC238" s="406"/>
      <c r="AD238" s="406"/>
      <c r="AE238" s="406"/>
      <c r="AF238" s="406"/>
      <c r="AG238" s="448"/>
      <c r="AH238" s="448"/>
      <c r="AI238" s="448"/>
      <c r="AJ238" s="448"/>
      <c r="AK238" s="448"/>
      <c r="AL238" s="448"/>
      <c r="AM238" s="448"/>
      <c r="AN238" s="448"/>
      <c r="AO238" s="448"/>
      <c r="AP238" s="448"/>
      <c r="AQ238" s="448"/>
      <c r="AR238" s="448"/>
      <c r="AS238" s="448"/>
      <c r="AT238" s="448"/>
      <c r="AU238" s="448"/>
      <c r="AV238" s="448"/>
      <c r="AW238" s="448"/>
      <c r="AX238" s="448"/>
      <c r="AY238" s="448"/>
      <c r="AZ238" s="448"/>
      <c r="BB238" s="448"/>
      <c r="BC238" s="448"/>
      <c r="BD238" s="448"/>
      <c r="BE238" s="448"/>
      <c r="BF238" s="448"/>
      <c r="BG238" s="448"/>
      <c r="BH238" s="448"/>
      <c r="BI238" s="448"/>
      <c r="BJ238" s="448"/>
      <c r="BK238" s="448"/>
      <c r="BL238" s="448"/>
      <c r="BM238" s="448"/>
      <c r="BN238" s="448"/>
      <c r="BO238" s="448"/>
      <c r="BP238" s="448"/>
      <c r="BQ238" s="448"/>
    </row>
    <row r="239" spans="1:69">
      <c r="A239" s="406"/>
      <c r="B239" s="406"/>
      <c r="C239" s="406"/>
      <c r="D239" s="406"/>
      <c r="E239" s="406"/>
      <c r="F239" s="406"/>
      <c r="G239" s="406"/>
      <c r="H239" s="406"/>
      <c r="I239" s="406"/>
      <c r="J239" s="406"/>
      <c r="K239" s="406"/>
      <c r="L239" s="406"/>
      <c r="M239" s="406"/>
      <c r="N239" s="406"/>
      <c r="O239" s="406"/>
      <c r="P239" s="406"/>
      <c r="Q239" s="406"/>
      <c r="R239" s="406"/>
      <c r="S239" s="406"/>
      <c r="T239" s="406"/>
      <c r="U239" s="406"/>
      <c r="V239" s="406"/>
      <c r="W239" s="406"/>
      <c r="X239" s="406"/>
      <c r="Y239" s="406"/>
      <c r="Z239" s="406"/>
      <c r="AA239" s="406"/>
      <c r="AB239" s="406"/>
      <c r="AC239" s="406"/>
      <c r="AD239" s="406"/>
      <c r="AE239" s="406"/>
      <c r="AF239" s="406"/>
      <c r="AG239" s="448"/>
      <c r="AH239" s="448"/>
      <c r="AI239" s="448"/>
      <c r="AJ239" s="448"/>
      <c r="AK239" s="448"/>
      <c r="AL239" s="448"/>
      <c r="AM239" s="448"/>
      <c r="AN239" s="448"/>
      <c r="AO239" s="448"/>
      <c r="AP239" s="448"/>
      <c r="AQ239" s="448"/>
      <c r="AR239" s="448"/>
      <c r="AS239" s="448"/>
      <c r="AT239" s="448"/>
      <c r="AU239" s="448"/>
      <c r="AV239" s="448"/>
      <c r="AW239" s="448"/>
      <c r="AX239" s="448"/>
      <c r="AY239" s="448"/>
      <c r="AZ239" s="448"/>
      <c r="BB239" s="448"/>
      <c r="BC239" s="448"/>
      <c r="BD239" s="448"/>
      <c r="BE239" s="448"/>
      <c r="BF239" s="448"/>
      <c r="BG239" s="448"/>
      <c r="BH239" s="448"/>
      <c r="BI239" s="448"/>
      <c r="BJ239" s="448"/>
      <c r="BK239" s="448"/>
      <c r="BL239" s="448"/>
      <c r="BM239" s="448"/>
      <c r="BN239" s="448"/>
      <c r="BO239" s="448"/>
      <c r="BP239" s="448"/>
      <c r="BQ239" s="448"/>
    </row>
    <row r="240" spans="1:69">
      <c r="A240" s="406"/>
      <c r="B240" s="406"/>
      <c r="C240" s="406"/>
      <c r="D240" s="406"/>
      <c r="E240" s="406"/>
      <c r="F240" s="406"/>
      <c r="G240" s="406"/>
      <c r="H240" s="406"/>
      <c r="I240" s="406"/>
      <c r="J240" s="406"/>
      <c r="K240" s="406"/>
      <c r="L240" s="406"/>
      <c r="M240" s="406"/>
      <c r="N240" s="406"/>
      <c r="O240" s="406"/>
      <c r="P240" s="406"/>
      <c r="Q240" s="406"/>
      <c r="R240" s="406"/>
      <c r="S240" s="406"/>
      <c r="T240" s="406"/>
      <c r="U240" s="406"/>
      <c r="V240" s="406"/>
      <c r="W240" s="406"/>
      <c r="X240" s="406"/>
      <c r="Y240" s="406"/>
      <c r="Z240" s="406"/>
      <c r="AA240" s="406"/>
      <c r="AB240" s="406"/>
      <c r="AC240" s="406"/>
      <c r="AD240" s="406"/>
      <c r="AE240" s="406"/>
      <c r="AF240" s="406"/>
      <c r="AG240" s="448"/>
      <c r="AH240" s="448"/>
      <c r="AI240" s="448"/>
      <c r="AJ240" s="448"/>
      <c r="AK240" s="448"/>
      <c r="AL240" s="448"/>
      <c r="AM240" s="448"/>
      <c r="AN240" s="448"/>
      <c r="AO240" s="448"/>
      <c r="AP240" s="448"/>
      <c r="AQ240" s="448"/>
      <c r="AR240" s="448"/>
      <c r="AS240" s="448"/>
      <c r="AT240" s="448"/>
      <c r="AU240" s="448"/>
      <c r="AV240" s="448"/>
      <c r="AW240" s="448"/>
      <c r="AX240" s="448"/>
      <c r="AY240" s="448"/>
      <c r="AZ240" s="448"/>
      <c r="BB240" s="448"/>
      <c r="BC240" s="448"/>
      <c r="BD240" s="448"/>
      <c r="BE240" s="448"/>
      <c r="BF240" s="448"/>
      <c r="BG240" s="448"/>
      <c r="BH240" s="448"/>
      <c r="BI240" s="448"/>
      <c r="BJ240" s="448"/>
      <c r="BK240" s="448"/>
      <c r="BL240" s="448"/>
      <c r="BM240" s="448"/>
      <c r="BN240" s="448"/>
      <c r="BO240" s="448"/>
      <c r="BP240" s="448"/>
      <c r="BQ240" s="448"/>
    </row>
    <row r="241" spans="1:69">
      <c r="A241" s="406"/>
      <c r="B241" s="406"/>
      <c r="C241" s="406"/>
      <c r="D241" s="406"/>
      <c r="E241" s="406"/>
      <c r="F241" s="406"/>
      <c r="G241" s="406"/>
      <c r="H241" s="406"/>
      <c r="I241" s="406"/>
      <c r="J241" s="406"/>
      <c r="K241" s="406"/>
      <c r="L241" s="406"/>
      <c r="M241" s="406"/>
      <c r="N241" s="406"/>
      <c r="O241" s="406"/>
      <c r="P241" s="406"/>
      <c r="Q241" s="406"/>
      <c r="R241" s="406"/>
      <c r="S241" s="406"/>
      <c r="T241" s="406"/>
      <c r="U241" s="406"/>
      <c r="V241" s="406"/>
      <c r="W241" s="406"/>
      <c r="X241" s="406"/>
      <c r="Y241" s="406"/>
      <c r="Z241" s="406"/>
      <c r="AA241" s="406"/>
      <c r="AB241" s="406"/>
      <c r="AC241" s="406"/>
      <c r="AD241" s="406"/>
      <c r="AE241" s="406"/>
      <c r="AF241" s="406"/>
      <c r="AG241" s="448"/>
      <c r="AH241" s="448"/>
      <c r="AI241" s="448"/>
      <c r="AJ241" s="448"/>
      <c r="AK241" s="448"/>
      <c r="AL241" s="448"/>
      <c r="AM241" s="448"/>
      <c r="AN241" s="448"/>
      <c r="AO241" s="448"/>
      <c r="AP241" s="448"/>
      <c r="AQ241" s="448"/>
      <c r="AR241" s="448"/>
      <c r="AS241" s="448"/>
      <c r="AT241" s="448"/>
      <c r="AU241" s="448"/>
      <c r="AV241" s="448"/>
      <c r="AW241" s="448"/>
      <c r="AX241" s="448"/>
      <c r="AY241" s="448"/>
      <c r="AZ241" s="448"/>
      <c r="BB241" s="448"/>
      <c r="BC241" s="448"/>
      <c r="BD241" s="448"/>
      <c r="BE241" s="448"/>
      <c r="BF241" s="448"/>
      <c r="BG241" s="448"/>
      <c r="BH241" s="448"/>
      <c r="BI241" s="448"/>
      <c r="BJ241" s="448"/>
      <c r="BK241" s="448"/>
      <c r="BL241" s="448"/>
      <c r="BM241" s="448"/>
      <c r="BN241" s="448"/>
      <c r="BO241" s="448"/>
      <c r="BP241" s="448"/>
      <c r="BQ241" s="448"/>
    </row>
    <row r="242" spans="1:69">
      <c r="A242" s="406"/>
      <c r="B242" s="406"/>
      <c r="C242" s="406"/>
      <c r="D242" s="406"/>
      <c r="E242" s="406"/>
      <c r="F242" s="406"/>
      <c r="G242" s="406"/>
      <c r="H242" s="406"/>
      <c r="I242" s="406"/>
      <c r="J242" s="406"/>
      <c r="K242" s="406"/>
      <c r="L242" s="406"/>
      <c r="M242" s="406"/>
      <c r="N242" s="406"/>
      <c r="O242" s="406"/>
      <c r="P242" s="406"/>
      <c r="Q242" s="406"/>
      <c r="R242" s="406"/>
      <c r="S242" s="406"/>
      <c r="T242" s="406"/>
      <c r="U242" s="406"/>
      <c r="V242" s="406"/>
      <c r="W242" s="406"/>
      <c r="X242" s="406"/>
      <c r="Y242" s="406"/>
      <c r="Z242" s="406"/>
      <c r="AA242" s="406"/>
      <c r="AB242" s="406"/>
      <c r="AC242" s="406"/>
      <c r="AD242" s="406"/>
      <c r="AE242" s="406"/>
      <c r="AF242" s="406"/>
      <c r="AG242" s="448"/>
      <c r="AH242" s="448"/>
      <c r="AI242" s="448"/>
      <c r="AJ242" s="448"/>
      <c r="AK242" s="448"/>
      <c r="AL242" s="448"/>
      <c r="AM242" s="448"/>
      <c r="AN242" s="448"/>
      <c r="AO242" s="448"/>
      <c r="AP242" s="448"/>
      <c r="AQ242" s="448"/>
      <c r="AR242" s="448"/>
      <c r="AS242" s="448"/>
      <c r="AT242" s="448"/>
      <c r="AU242" s="448"/>
      <c r="AV242" s="448"/>
      <c r="AW242" s="448"/>
      <c r="AX242" s="448"/>
      <c r="AY242" s="448"/>
      <c r="AZ242" s="448"/>
      <c r="BB242" s="448"/>
      <c r="BC242" s="448"/>
      <c r="BD242" s="448"/>
      <c r="BE242" s="448"/>
      <c r="BF242" s="448"/>
      <c r="BG242" s="448"/>
      <c r="BH242" s="448"/>
      <c r="BI242" s="448"/>
      <c r="BJ242" s="448"/>
      <c r="BK242" s="448"/>
      <c r="BL242" s="448"/>
      <c r="BM242" s="448"/>
      <c r="BN242" s="448"/>
      <c r="BO242" s="448"/>
      <c r="BP242" s="448"/>
      <c r="BQ242" s="448"/>
    </row>
    <row r="243" spans="1:69">
      <c r="A243" s="406"/>
      <c r="B243" s="406"/>
      <c r="C243" s="406"/>
      <c r="D243" s="406"/>
      <c r="E243" s="406"/>
      <c r="F243" s="406"/>
      <c r="G243" s="406"/>
      <c r="H243" s="406"/>
      <c r="I243" s="406"/>
      <c r="J243" s="406"/>
      <c r="K243" s="406"/>
      <c r="L243" s="406"/>
      <c r="M243" s="406"/>
      <c r="N243" s="406"/>
      <c r="O243" s="406"/>
      <c r="P243" s="406"/>
      <c r="Q243" s="406"/>
      <c r="R243" s="406"/>
      <c r="S243" s="406"/>
      <c r="T243" s="406"/>
      <c r="U243" s="406"/>
      <c r="V243" s="406"/>
      <c r="W243" s="406"/>
      <c r="X243" s="406"/>
      <c r="Y243" s="406"/>
      <c r="Z243" s="406"/>
      <c r="AA243" s="406"/>
      <c r="AB243" s="406"/>
      <c r="AC243" s="406"/>
      <c r="AD243" s="406"/>
      <c r="AE243" s="406"/>
      <c r="AF243" s="406"/>
      <c r="AG243" s="448"/>
      <c r="AH243" s="448"/>
      <c r="AI243" s="448"/>
      <c r="AJ243" s="448"/>
      <c r="AK243" s="448"/>
      <c r="AL243" s="448"/>
      <c r="AM243" s="448"/>
      <c r="AN243" s="448"/>
      <c r="AO243" s="448"/>
      <c r="AP243" s="448"/>
      <c r="AQ243" s="448"/>
      <c r="AR243" s="448"/>
      <c r="AS243" s="448"/>
      <c r="AT243" s="448"/>
      <c r="AU243" s="448"/>
      <c r="AV243" s="448"/>
      <c r="AW243" s="448"/>
      <c r="AX243" s="448"/>
      <c r="AY243" s="448"/>
      <c r="AZ243" s="448"/>
      <c r="BB243" s="448"/>
      <c r="BC243" s="448"/>
      <c r="BD243" s="448"/>
      <c r="BE243" s="448"/>
      <c r="BF243" s="448"/>
      <c r="BG243" s="448"/>
      <c r="BH243" s="448"/>
      <c r="BI243" s="448"/>
      <c r="BJ243" s="448"/>
      <c r="BK243" s="448"/>
      <c r="BL243" s="448"/>
      <c r="BM243" s="448"/>
      <c r="BN243" s="448"/>
      <c r="BO243" s="448"/>
      <c r="BP243" s="448"/>
      <c r="BQ243" s="448"/>
    </row>
    <row r="244" spans="1:69">
      <c r="A244" s="406"/>
      <c r="B244" s="406"/>
      <c r="C244" s="406"/>
      <c r="D244" s="406"/>
      <c r="E244" s="406"/>
      <c r="F244" s="406"/>
      <c r="G244" s="406"/>
      <c r="H244" s="406"/>
      <c r="I244" s="406"/>
      <c r="J244" s="406"/>
      <c r="K244" s="406"/>
      <c r="L244" s="406"/>
      <c r="M244" s="406"/>
      <c r="N244" s="406"/>
      <c r="O244" s="406"/>
      <c r="P244" s="406"/>
      <c r="Q244" s="406"/>
      <c r="R244" s="406"/>
      <c r="S244" s="406"/>
      <c r="T244" s="406"/>
      <c r="U244" s="406"/>
      <c r="V244" s="406"/>
      <c r="W244" s="406"/>
      <c r="X244" s="406"/>
      <c r="Y244" s="406"/>
      <c r="Z244" s="406"/>
      <c r="AA244" s="406"/>
      <c r="AB244" s="406"/>
      <c r="AC244" s="406"/>
      <c r="AD244" s="406"/>
      <c r="AE244" s="406"/>
      <c r="AF244" s="406"/>
      <c r="AG244" s="448"/>
      <c r="AH244" s="448"/>
      <c r="AI244" s="448"/>
      <c r="AJ244" s="448"/>
      <c r="AK244" s="448"/>
      <c r="AL244" s="448"/>
      <c r="AM244" s="448"/>
      <c r="AN244" s="448"/>
      <c r="AO244" s="448"/>
      <c r="AP244" s="448"/>
      <c r="AQ244" s="448"/>
      <c r="AR244" s="448"/>
      <c r="AS244" s="448"/>
      <c r="AT244" s="448"/>
      <c r="AU244" s="448"/>
      <c r="AV244" s="448"/>
      <c r="AW244" s="448"/>
      <c r="AX244" s="448"/>
      <c r="AY244" s="448"/>
      <c r="AZ244" s="448"/>
      <c r="BB244" s="448"/>
      <c r="BC244" s="448"/>
      <c r="BD244" s="448"/>
      <c r="BE244" s="448"/>
      <c r="BF244" s="448"/>
      <c r="BG244" s="448"/>
      <c r="BH244" s="448"/>
      <c r="BI244" s="448"/>
      <c r="BJ244" s="448"/>
      <c r="BK244" s="448"/>
      <c r="BL244" s="448"/>
      <c r="BM244" s="448"/>
      <c r="BN244" s="448"/>
      <c r="BO244" s="448"/>
      <c r="BP244" s="448"/>
      <c r="BQ244" s="448"/>
    </row>
    <row r="245" spans="1:69">
      <c r="A245" s="406"/>
      <c r="B245" s="406"/>
      <c r="C245" s="406"/>
      <c r="D245" s="406"/>
      <c r="E245" s="406"/>
      <c r="F245" s="406"/>
      <c r="G245" s="406"/>
      <c r="H245" s="406"/>
      <c r="I245" s="406"/>
      <c r="J245" s="406"/>
      <c r="K245" s="406"/>
      <c r="L245" s="406"/>
      <c r="M245" s="406"/>
      <c r="N245" s="406"/>
      <c r="O245" s="406"/>
      <c r="P245" s="406"/>
      <c r="Q245" s="406"/>
      <c r="R245" s="406"/>
      <c r="S245" s="406"/>
      <c r="T245" s="406"/>
      <c r="U245" s="406"/>
      <c r="V245" s="406"/>
      <c r="W245" s="406"/>
      <c r="X245" s="406"/>
      <c r="Y245" s="406"/>
      <c r="Z245" s="406"/>
      <c r="AA245" s="406"/>
      <c r="AB245" s="406"/>
      <c r="AC245" s="406"/>
      <c r="AD245" s="406"/>
      <c r="AE245" s="406"/>
      <c r="AF245" s="406"/>
      <c r="AG245" s="448"/>
      <c r="AH245" s="448"/>
      <c r="AI245" s="448"/>
      <c r="AJ245" s="448"/>
      <c r="AK245" s="448"/>
      <c r="AL245" s="448"/>
      <c r="AM245" s="448"/>
      <c r="AN245" s="448"/>
      <c r="AO245" s="448"/>
      <c r="AP245" s="448"/>
      <c r="AQ245" s="448"/>
      <c r="AR245" s="448"/>
      <c r="AS245" s="448"/>
      <c r="AT245" s="448"/>
      <c r="AU245" s="448"/>
      <c r="AV245" s="448"/>
      <c r="AW245" s="448"/>
      <c r="AX245" s="448"/>
      <c r="AY245" s="448"/>
      <c r="AZ245" s="448"/>
      <c r="BB245" s="448"/>
      <c r="BC245" s="448"/>
      <c r="BD245" s="448"/>
      <c r="BE245" s="448"/>
      <c r="BF245" s="448"/>
      <c r="BG245" s="448"/>
      <c r="BH245" s="448"/>
      <c r="BI245" s="448"/>
      <c r="BJ245" s="448"/>
      <c r="BK245" s="448"/>
      <c r="BL245" s="448"/>
      <c r="BM245" s="448"/>
      <c r="BN245" s="448"/>
      <c r="BO245" s="448"/>
      <c r="BP245" s="448"/>
      <c r="BQ245" s="448"/>
    </row>
    <row r="246" spans="1:69">
      <c r="A246" s="406"/>
      <c r="B246" s="406"/>
      <c r="C246" s="406"/>
      <c r="D246" s="406"/>
      <c r="E246" s="406"/>
      <c r="F246" s="406"/>
      <c r="G246" s="406"/>
      <c r="H246" s="406"/>
      <c r="I246" s="406"/>
      <c r="J246" s="406"/>
      <c r="K246" s="406"/>
      <c r="L246" s="406"/>
      <c r="M246" s="406"/>
      <c r="N246" s="406"/>
      <c r="O246" s="406"/>
      <c r="P246" s="406"/>
      <c r="Q246" s="406"/>
      <c r="R246" s="406"/>
      <c r="S246" s="406"/>
      <c r="T246" s="406"/>
      <c r="U246" s="406"/>
      <c r="V246" s="406"/>
      <c r="W246" s="406"/>
      <c r="X246" s="406"/>
      <c r="Y246" s="406"/>
      <c r="Z246" s="406"/>
      <c r="AA246" s="406"/>
      <c r="AB246" s="406"/>
      <c r="AC246" s="406"/>
      <c r="AD246" s="406"/>
      <c r="AE246" s="406"/>
      <c r="AF246" s="406"/>
      <c r="AG246" s="448"/>
      <c r="AH246" s="448"/>
      <c r="AI246" s="448"/>
      <c r="AJ246" s="448"/>
      <c r="AK246" s="448"/>
      <c r="AL246" s="448"/>
      <c r="AM246" s="448"/>
      <c r="AN246" s="448"/>
      <c r="AO246" s="448"/>
      <c r="AP246" s="448"/>
      <c r="AQ246" s="448"/>
      <c r="AR246" s="448"/>
      <c r="AS246" s="448"/>
      <c r="AT246" s="448"/>
      <c r="AU246" s="448"/>
      <c r="AV246" s="448"/>
      <c r="AW246" s="448"/>
      <c r="AX246" s="448"/>
      <c r="AY246" s="448"/>
      <c r="AZ246" s="448"/>
      <c r="BB246" s="448"/>
      <c r="BC246" s="448"/>
      <c r="BD246" s="448"/>
      <c r="BE246" s="448"/>
      <c r="BF246" s="448"/>
      <c r="BG246" s="448"/>
      <c r="BH246" s="448"/>
      <c r="BI246" s="448"/>
      <c r="BJ246" s="448"/>
      <c r="BK246" s="448"/>
      <c r="BL246" s="448"/>
      <c r="BM246" s="448"/>
      <c r="BN246" s="448"/>
      <c r="BO246" s="448"/>
      <c r="BP246" s="448"/>
      <c r="BQ246" s="448"/>
    </row>
    <row r="247" spans="1:69">
      <c r="A247" s="406"/>
      <c r="B247" s="406"/>
      <c r="C247" s="406"/>
      <c r="D247" s="406"/>
      <c r="E247" s="406"/>
      <c r="F247" s="406"/>
      <c r="G247" s="406"/>
      <c r="H247" s="406"/>
      <c r="I247" s="406"/>
      <c r="J247" s="406"/>
      <c r="K247" s="406"/>
      <c r="L247" s="406"/>
      <c r="M247" s="406"/>
      <c r="N247" s="406"/>
      <c r="O247" s="406"/>
      <c r="P247" s="406"/>
      <c r="Q247" s="406"/>
      <c r="R247" s="406"/>
      <c r="S247" s="406"/>
      <c r="T247" s="406"/>
      <c r="U247" s="406"/>
      <c r="V247" s="406"/>
      <c r="W247" s="406"/>
      <c r="X247" s="406"/>
      <c r="Y247" s="406"/>
      <c r="Z247" s="406"/>
      <c r="AA247" s="406"/>
      <c r="AB247" s="406"/>
      <c r="AC247" s="406"/>
      <c r="AD247" s="406"/>
      <c r="AE247" s="406"/>
      <c r="AF247" s="406"/>
      <c r="AG247" s="448"/>
      <c r="AH247" s="448"/>
      <c r="AI247" s="448"/>
      <c r="AJ247" s="448"/>
      <c r="AK247" s="448"/>
      <c r="AL247" s="448"/>
      <c r="AM247" s="448"/>
      <c r="AN247" s="448"/>
      <c r="AO247" s="448"/>
      <c r="AP247" s="448"/>
      <c r="AQ247" s="448"/>
      <c r="AR247" s="448"/>
      <c r="AS247" s="448"/>
      <c r="AT247" s="448"/>
      <c r="AU247" s="448"/>
      <c r="AV247" s="448"/>
      <c r="AW247" s="448"/>
      <c r="AX247" s="448"/>
      <c r="AY247" s="448"/>
      <c r="AZ247" s="448"/>
      <c r="BB247" s="448"/>
      <c r="BC247" s="448"/>
      <c r="BD247" s="448"/>
      <c r="BE247" s="448"/>
      <c r="BF247" s="448"/>
      <c r="BG247" s="448"/>
      <c r="BH247" s="448"/>
      <c r="BI247" s="448"/>
      <c r="BJ247" s="448"/>
      <c r="BK247" s="448"/>
      <c r="BL247" s="448"/>
      <c r="BM247" s="448"/>
      <c r="BN247" s="448"/>
      <c r="BO247" s="448"/>
      <c r="BP247" s="448"/>
      <c r="BQ247" s="448"/>
    </row>
    <row r="248" spans="1:69">
      <c r="A248" s="406"/>
      <c r="B248" s="406"/>
      <c r="C248" s="406"/>
      <c r="D248" s="406"/>
      <c r="E248" s="406"/>
      <c r="F248" s="406"/>
      <c r="G248" s="406"/>
      <c r="H248" s="406"/>
      <c r="I248" s="406"/>
      <c r="J248" s="406"/>
      <c r="K248" s="406"/>
      <c r="L248" s="406"/>
      <c r="M248" s="406"/>
      <c r="N248" s="406"/>
      <c r="O248" s="406"/>
      <c r="P248" s="406"/>
      <c r="Q248" s="406"/>
      <c r="R248" s="406"/>
      <c r="S248" s="406"/>
      <c r="T248" s="406"/>
      <c r="U248" s="406"/>
      <c r="V248" s="406"/>
      <c r="W248" s="406"/>
      <c r="X248" s="406"/>
      <c r="Y248" s="406"/>
      <c r="Z248" s="406"/>
      <c r="AA248" s="406"/>
      <c r="AB248" s="406"/>
      <c r="AC248" s="406"/>
      <c r="AD248" s="406"/>
      <c r="AE248" s="406"/>
      <c r="AF248" s="406"/>
      <c r="AG248" s="448"/>
      <c r="AH248" s="448"/>
      <c r="AI248" s="448"/>
      <c r="AJ248" s="448"/>
      <c r="AK248" s="448"/>
      <c r="AL248" s="448"/>
      <c r="AM248" s="448"/>
      <c r="AN248" s="448"/>
      <c r="AO248" s="448"/>
      <c r="AP248" s="448"/>
      <c r="AQ248" s="448"/>
      <c r="AR248" s="448"/>
      <c r="AS248" s="448"/>
      <c r="AT248" s="448"/>
      <c r="AU248" s="448"/>
      <c r="AV248" s="448"/>
      <c r="AW248" s="448"/>
      <c r="AX248" s="448"/>
      <c r="AY248" s="448"/>
      <c r="AZ248" s="448"/>
      <c r="BB248" s="448"/>
      <c r="BC248" s="448"/>
      <c r="BD248" s="448"/>
      <c r="BE248" s="448"/>
      <c r="BF248" s="448"/>
      <c r="BG248" s="448"/>
      <c r="BH248" s="448"/>
      <c r="BI248" s="448"/>
      <c r="BJ248" s="448"/>
      <c r="BK248" s="448"/>
      <c r="BL248" s="448"/>
      <c r="BM248" s="448"/>
      <c r="BN248" s="448"/>
      <c r="BO248" s="448"/>
      <c r="BP248" s="448"/>
      <c r="BQ248" s="448"/>
    </row>
    <row r="249" spans="1:69">
      <c r="A249" s="406"/>
      <c r="B249" s="406"/>
      <c r="C249" s="406"/>
      <c r="D249" s="406"/>
      <c r="E249" s="406"/>
      <c r="F249" s="406"/>
      <c r="G249" s="406"/>
      <c r="H249" s="406"/>
      <c r="I249" s="406"/>
      <c r="J249" s="406"/>
      <c r="K249" s="406"/>
      <c r="L249" s="406"/>
      <c r="M249" s="406"/>
      <c r="N249" s="406"/>
      <c r="O249" s="406"/>
      <c r="P249" s="406"/>
      <c r="Q249" s="406"/>
      <c r="R249" s="406"/>
      <c r="S249" s="406"/>
      <c r="T249" s="406"/>
      <c r="U249" s="406"/>
      <c r="V249" s="406"/>
      <c r="W249" s="406"/>
      <c r="X249" s="406"/>
      <c r="Y249" s="406"/>
      <c r="Z249" s="406"/>
      <c r="AA249" s="406"/>
      <c r="AB249" s="406"/>
      <c r="AC249" s="406"/>
      <c r="AD249" s="406"/>
      <c r="AE249" s="406"/>
      <c r="AF249" s="406"/>
      <c r="AG249" s="448"/>
      <c r="AH249" s="448"/>
      <c r="AI249" s="448"/>
      <c r="AJ249" s="448"/>
      <c r="AK249" s="448"/>
      <c r="AL249" s="448"/>
      <c r="AM249" s="448"/>
      <c r="AN249" s="448"/>
      <c r="AO249" s="448"/>
      <c r="AP249" s="448"/>
      <c r="AQ249" s="448"/>
      <c r="AR249" s="448"/>
      <c r="AS249" s="448"/>
      <c r="AT249" s="448"/>
      <c r="AU249" s="448"/>
      <c r="AV249" s="448"/>
      <c r="AW249" s="448"/>
      <c r="AX249" s="448"/>
      <c r="AY249" s="448"/>
      <c r="AZ249" s="448"/>
      <c r="BB249" s="448"/>
      <c r="BC249" s="448"/>
      <c r="BD249" s="448"/>
      <c r="BE249" s="448"/>
      <c r="BF249" s="448"/>
      <c r="BG249" s="448"/>
      <c r="BH249" s="448"/>
      <c r="BI249" s="448"/>
      <c r="BJ249" s="448"/>
      <c r="BK249" s="448"/>
      <c r="BL249" s="448"/>
      <c r="BM249" s="448"/>
      <c r="BN249" s="448"/>
      <c r="BO249" s="448"/>
      <c r="BP249" s="448"/>
      <c r="BQ249" s="448"/>
    </row>
    <row r="250" spans="1:69">
      <c r="A250" s="406"/>
      <c r="B250" s="406"/>
      <c r="C250" s="406"/>
      <c r="D250" s="406"/>
      <c r="E250" s="406"/>
      <c r="F250" s="406"/>
      <c r="G250" s="406"/>
      <c r="H250" s="406"/>
      <c r="I250" s="406"/>
      <c r="J250" s="406"/>
      <c r="K250" s="406"/>
      <c r="L250" s="406"/>
      <c r="M250" s="406"/>
      <c r="N250" s="406"/>
      <c r="O250" s="406"/>
      <c r="P250" s="406"/>
      <c r="Q250" s="406"/>
      <c r="R250" s="406"/>
      <c r="S250" s="406"/>
      <c r="T250" s="406"/>
      <c r="U250" s="406"/>
      <c r="V250" s="406"/>
      <c r="W250" s="406"/>
      <c r="X250" s="406"/>
      <c r="Y250" s="406"/>
      <c r="Z250" s="406"/>
      <c r="AA250" s="406"/>
      <c r="AB250" s="406"/>
      <c r="AC250" s="406"/>
      <c r="AD250" s="406"/>
      <c r="AE250" s="406"/>
      <c r="AF250" s="406"/>
      <c r="AG250" s="448"/>
      <c r="AH250" s="448"/>
      <c r="AI250" s="448"/>
      <c r="AJ250" s="448"/>
      <c r="AK250" s="448"/>
      <c r="AL250" s="448"/>
      <c r="AM250" s="448"/>
      <c r="AN250" s="448"/>
      <c r="AO250" s="448"/>
      <c r="AP250" s="448"/>
      <c r="AQ250" s="448"/>
      <c r="AR250" s="448"/>
      <c r="AS250" s="448"/>
      <c r="AT250" s="448"/>
      <c r="AU250" s="448"/>
      <c r="AV250" s="448"/>
      <c r="AW250" s="448"/>
      <c r="AX250" s="448"/>
      <c r="AY250" s="448"/>
      <c r="AZ250" s="448"/>
      <c r="BB250" s="448"/>
      <c r="BC250" s="448"/>
      <c r="BD250" s="448"/>
      <c r="BE250" s="448"/>
      <c r="BF250" s="448"/>
      <c r="BG250" s="448"/>
      <c r="BH250" s="448"/>
      <c r="BI250" s="448"/>
      <c r="BJ250" s="448"/>
      <c r="BK250" s="448"/>
      <c r="BL250" s="448"/>
      <c r="BM250" s="448"/>
      <c r="BN250" s="448"/>
      <c r="BO250" s="448"/>
      <c r="BP250" s="448"/>
      <c r="BQ250" s="448"/>
    </row>
    <row r="251" spans="1:69">
      <c r="A251" s="406"/>
      <c r="B251" s="406"/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406"/>
      <c r="P251" s="406"/>
      <c r="Q251" s="406"/>
      <c r="R251" s="406"/>
      <c r="S251" s="406"/>
      <c r="T251" s="406"/>
      <c r="U251" s="406"/>
      <c r="V251" s="406"/>
      <c r="W251" s="406"/>
      <c r="X251" s="406"/>
      <c r="Y251" s="406"/>
      <c r="Z251" s="406"/>
      <c r="AA251" s="406"/>
      <c r="AB251" s="406"/>
      <c r="AC251" s="406"/>
      <c r="AD251" s="406"/>
      <c r="AE251" s="406"/>
      <c r="AF251" s="406"/>
      <c r="AG251" s="448"/>
      <c r="AH251" s="448"/>
      <c r="AI251" s="448"/>
      <c r="AJ251" s="448"/>
      <c r="AK251" s="448"/>
      <c r="AL251" s="448"/>
      <c r="AM251" s="448"/>
      <c r="AN251" s="448"/>
      <c r="AO251" s="448"/>
      <c r="AP251" s="448"/>
      <c r="AQ251" s="448"/>
      <c r="AR251" s="448"/>
      <c r="AS251" s="448"/>
      <c r="AT251" s="448"/>
      <c r="AU251" s="448"/>
      <c r="AV251" s="448"/>
      <c r="AW251" s="448"/>
      <c r="AX251" s="448"/>
      <c r="AY251" s="448"/>
      <c r="AZ251" s="448"/>
      <c r="BB251" s="448"/>
      <c r="BC251" s="448"/>
      <c r="BD251" s="448"/>
      <c r="BE251" s="448"/>
      <c r="BF251" s="448"/>
      <c r="BG251" s="448"/>
      <c r="BH251" s="448"/>
      <c r="BI251" s="448"/>
      <c r="BJ251" s="448"/>
      <c r="BK251" s="448"/>
      <c r="BL251" s="448"/>
      <c r="BM251" s="448"/>
      <c r="BN251" s="448"/>
      <c r="BO251" s="448"/>
      <c r="BP251" s="448"/>
      <c r="BQ251" s="448"/>
    </row>
    <row r="252" spans="1:69">
      <c r="A252" s="406"/>
      <c r="B252" s="406"/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406"/>
      <c r="P252" s="406"/>
      <c r="Q252" s="406"/>
      <c r="R252" s="406"/>
      <c r="S252" s="406"/>
      <c r="T252" s="406"/>
      <c r="U252" s="406"/>
      <c r="V252" s="406"/>
      <c r="W252" s="406"/>
      <c r="X252" s="406"/>
      <c r="Y252" s="406"/>
      <c r="Z252" s="406"/>
      <c r="AA252" s="406"/>
      <c r="AB252" s="406"/>
      <c r="AC252" s="406"/>
      <c r="AD252" s="406"/>
      <c r="AE252" s="406"/>
      <c r="AF252" s="406"/>
      <c r="AG252" s="448"/>
      <c r="AH252" s="448"/>
      <c r="AI252" s="448"/>
      <c r="AJ252" s="448"/>
      <c r="AK252" s="448"/>
      <c r="AL252" s="448"/>
      <c r="AM252" s="448"/>
      <c r="AN252" s="448"/>
      <c r="AO252" s="448"/>
      <c r="AP252" s="448"/>
      <c r="AQ252" s="448"/>
      <c r="AR252" s="448"/>
      <c r="AS252" s="448"/>
      <c r="AT252" s="448"/>
      <c r="AU252" s="448"/>
      <c r="AV252" s="448"/>
      <c r="AW252" s="448"/>
      <c r="AX252" s="448"/>
      <c r="AY252" s="448"/>
      <c r="AZ252" s="448"/>
      <c r="BB252" s="448"/>
      <c r="BC252" s="448"/>
      <c r="BD252" s="448"/>
      <c r="BE252" s="448"/>
      <c r="BF252" s="448"/>
      <c r="BG252" s="448"/>
      <c r="BH252" s="448"/>
      <c r="BI252" s="448"/>
      <c r="BJ252" s="448"/>
      <c r="BK252" s="448"/>
      <c r="BL252" s="448"/>
      <c r="BM252" s="448"/>
      <c r="BN252" s="448"/>
      <c r="BO252" s="448"/>
      <c r="BP252" s="448"/>
      <c r="BQ252" s="448"/>
    </row>
    <row r="253" spans="1:69">
      <c r="A253" s="406"/>
      <c r="B253" s="406"/>
      <c r="C253" s="406"/>
      <c r="D253" s="406"/>
      <c r="E253" s="406"/>
      <c r="F253" s="406"/>
      <c r="G253" s="406"/>
      <c r="H253" s="406"/>
      <c r="I253" s="406"/>
      <c r="J253" s="406"/>
      <c r="K253" s="406"/>
      <c r="L253" s="406"/>
      <c r="M253" s="406"/>
      <c r="N253" s="406"/>
      <c r="O253" s="406"/>
      <c r="P253" s="406"/>
      <c r="Q253" s="406"/>
      <c r="R253" s="406"/>
      <c r="S253" s="406"/>
      <c r="T253" s="406"/>
      <c r="U253" s="406"/>
      <c r="V253" s="406"/>
      <c r="W253" s="406"/>
      <c r="X253" s="406"/>
      <c r="Y253" s="406"/>
      <c r="Z253" s="406"/>
      <c r="AA253" s="406"/>
      <c r="AB253" s="406"/>
      <c r="AC253" s="406"/>
      <c r="AD253" s="406"/>
      <c r="AE253" s="406"/>
      <c r="AF253" s="406"/>
      <c r="AG253" s="448"/>
      <c r="AH253" s="448"/>
      <c r="AI253" s="448"/>
      <c r="AJ253" s="448"/>
      <c r="AK253" s="448"/>
      <c r="AL253" s="448"/>
      <c r="AM253" s="448"/>
      <c r="AN253" s="448"/>
      <c r="AO253" s="448"/>
      <c r="AP253" s="448"/>
      <c r="AQ253" s="448"/>
      <c r="AR253" s="448"/>
      <c r="AS253" s="448"/>
      <c r="AT253" s="448"/>
      <c r="AU253" s="448"/>
      <c r="AV253" s="448"/>
      <c r="AW253" s="448"/>
      <c r="AX253" s="448"/>
      <c r="AY253" s="448"/>
      <c r="AZ253" s="448"/>
      <c r="BB253" s="448"/>
      <c r="BC253" s="448"/>
      <c r="BD253" s="448"/>
      <c r="BE253" s="448"/>
      <c r="BF253" s="448"/>
      <c r="BG253" s="448"/>
      <c r="BH253" s="448"/>
      <c r="BI253" s="448"/>
      <c r="BJ253" s="448"/>
      <c r="BK253" s="448"/>
      <c r="BL253" s="448"/>
      <c r="BM253" s="448"/>
      <c r="BN253" s="448"/>
      <c r="BO253" s="448"/>
      <c r="BP253" s="448"/>
      <c r="BQ253" s="448"/>
    </row>
    <row r="254" spans="1:69">
      <c r="A254" s="406"/>
      <c r="B254" s="406"/>
      <c r="C254" s="406"/>
      <c r="D254" s="406"/>
      <c r="E254" s="406"/>
      <c r="F254" s="406"/>
      <c r="G254" s="406"/>
      <c r="H254" s="406"/>
      <c r="I254" s="406"/>
      <c r="J254" s="406"/>
      <c r="K254" s="406"/>
      <c r="L254" s="406"/>
      <c r="M254" s="406"/>
      <c r="N254" s="406"/>
      <c r="O254" s="406"/>
      <c r="P254" s="406"/>
      <c r="Q254" s="406"/>
      <c r="R254" s="406"/>
      <c r="S254" s="406"/>
      <c r="T254" s="406"/>
      <c r="U254" s="406"/>
      <c r="V254" s="406"/>
      <c r="W254" s="406"/>
      <c r="X254" s="406"/>
      <c r="Y254" s="406"/>
      <c r="Z254" s="406"/>
      <c r="AA254" s="406"/>
      <c r="AB254" s="406"/>
      <c r="AC254" s="406"/>
      <c r="AD254" s="406"/>
      <c r="AE254" s="406"/>
      <c r="AF254" s="406"/>
      <c r="AG254" s="448"/>
      <c r="AH254" s="448"/>
      <c r="AI254" s="448"/>
      <c r="AJ254" s="448"/>
      <c r="AK254" s="448"/>
      <c r="AL254" s="448"/>
      <c r="AM254" s="448"/>
      <c r="AN254" s="448"/>
      <c r="AO254" s="448"/>
      <c r="AP254" s="448"/>
      <c r="AQ254" s="448"/>
      <c r="AR254" s="448"/>
      <c r="AS254" s="448"/>
      <c r="AT254" s="448"/>
      <c r="AU254" s="448"/>
      <c r="AV254" s="448"/>
      <c r="AW254" s="448"/>
      <c r="AX254" s="448"/>
      <c r="AY254" s="448"/>
      <c r="AZ254" s="448"/>
      <c r="BB254" s="448"/>
      <c r="BC254" s="448"/>
      <c r="BD254" s="448"/>
      <c r="BE254" s="448"/>
      <c r="BF254" s="448"/>
      <c r="BG254" s="448"/>
      <c r="BH254" s="448"/>
      <c r="BI254" s="448"/>
      <c r="BJ254" s="448"/>
      <c r="BK254" s="448"/>
      <c r="BL254" s="448"/>
      <c r="BM254" s="448"/>
      <c r="BN254" s="448"/>
      <c r="BO254" s="448"/>
      <c r="BP254" s="448"/>
      <c r="BQ254" s="448"/>
    </row>
    <row r="255" spans="1:69">
      <c r="A255" s="406"/>
      <c r="B255" s="406"/>
      <c r="C255" s="406"/>
      <c r="D255" s="406"/>
      <c r="E255" s="406"/>
      <c r="F255" s="406"/>
      <c r="G255" s="406"/>
      <c r="H255" s="406"/>
      <c r="I255" s="406"/>
      <c r="J255" s="406"/>
      <c r="K255" s="406"/>
      <c r="L255" s="406"/>
      <c r="M255" s="406"/>
      <c r="N255" s="406"/>
      <c r="O255" s="406"/>
      <c r="P255" s="406"/>
      <c r="Q255" s="406"/>
      <c r="R255" s="406"/>
      <c r="S255" s="406"/>
      <c r="T255" s="406"/>
      <c r="U255" s="406"/>
      <c r="V255" s="406"/>
      <c r="W255" s="406"/>
      <c r="X255" s="406"/>
      <c r="Y255" s="406"/>
      <c r="Z255" s="406"/>
      <c r="AA255" s="406"/>
      <c r="AB255" s="406"/>
      <c r="AC255" s="406"/>
      <c r="AD255" s="406"/>
      <c r="AE255" s="406"/>
      <c r="AF255" s="406"/>
      <c r="AG255" s="448"/>
      <c r="AH255" s="448"/>
      <c r="AI255" s="448"/>
      <c r="AJ255" s="448"/>
      <c r="AK255" s="448"/>
      <c r="AL255" s="448"/>
      <c r="AM255" s="448"/>
      <c r="AN255" s="448"/>
      <c r="AO255" s="448"/>
      <c r="AP255" s="448"/>
      <c r="AQ255" s="448"/>
      <c r="AR255" s="448"/>
      <c r="AS255" s="448"/>
      <c r="AT255" s="448"/>
      <c r="AU255" s="448"/>
      <c r="AV255" s="448"/>
      <c r="AW255" s="448"/>
      <c r="AX255" s="448"/>
      <c r="AY255" s="448"/>
      <c r="AZ255" s="448"/>
      <c r="BB255" s="448"/>
      <c r="BC255" s="448"/>
      <c r="BD255" s="448"/>
      <c r="BE255" s="448"/>
      <c r="BF255" s="448"/>
      <c r="BG255" s="448"/>
      <c r="BH255" s="448"/>
      <c r="BI255" s="448"/>
      <c r="BJ255" s="448"/>
      <c r="BK255" s="448"/>
      <c r="BL255" s="448"/>
      <c r="BM255" s="448"/>
      <c r="BN255" s="448"/>
      <c r="BO255" s="448"/>
      <c r="BP255" s="448"/>
      <c r="BQ255" s="448"/>
    </row>
    <row r="256" spans="1:69">
      <c r="A256" s="406"/>
      <c r="B256" s="406"/>
      <c r="C256" s="406"/>
      <c r="D256" s="406"/>
      <c r="E256" s="406"/>
      <c r="F256" s="406"/>
      <c r="G256" s="406"/>
      <c r="H256" s="406"/>
      <c r="I256" s="406"/>
      <c r="J256" s="406"/>
      <c r="K256" s="406"/>
      <c r="L256" s="406"/>
      <c r="M256" s="406"/>
      <c r="N256" s="406"/>
      <c r="O256" s="406"/>
      <c r="P256" s="406"/>
      <c r="Q256" s="406"/>
      <c r="R256" s="406"/>
      <c r="S256" s="406"/>
      <c r="T256" s="406"/>
      <c r="U256" s="406"/>
      <c r="V256" s="406"/>
      <c r="W256" s="406"/>
      <c r="X256" s="406"/>
      <c r="Y256" s="406"/>
      <c r="Z256" s="406"/>
      <c r="AA256" s="406"/>
      <c r="AB256" s="406"/>
      <c r="AC256" s="406"/>
      <c r="AD256" s="406"/>
      <c r="AE256" s="406"/>
      <c r="AF256" s="406"/>
      <c r="AG256" s="448"/>
      <c r="AH256" s="448"/>
      <c r="AI256" s="448"/>
      <c r="AJ256" s="448"/>
      <c r="AK256" s="448"/>
      <c r="AL256" s="448"/>
      <c r="AM256" s="448"/>
      <c r="AN256" s="448"/>
      <c r="AO256" s="448"/>
      <c r="AP256" s="448"/>
      <c r="AQ256" s="448"/>
      <c r="AR256" s="448"/>
      <c r="AS256" s="448"/>
      <c r="AT256" s="448"/>
      <c r="AU256" s="448"/>
      <c r="AV256" s="448"/>
      <c r="AW256" s="448"/>
      <c r="AX256" s="448"/>
      <c r="AY256" s="448"/>
      <c r="AZ256" s="448"/>
      <c r="BB256" s="448"/>
      <c r="BC256" s="448"/>
      <c r="BD256" s="448"/>
      <c r="BE256" s="448"/>
      <c r="BF256" s="448"/>
      <c r="BG256" s="448"/>
      <c r="BH256" s="448"/>
      <c r="BI256" s="448"/>
      <c r="BJ256" s="448"/>
      <c r="BK256" s="448"/>
      <c r="BL256" s="448"/>
      <c r="BM256" s="448"/>
      <c r="BN256" s="448"/>
      <c r="BO256" s="448"/>
      <c r="BP256" s="448"/>
      <c r="BQ256" s="448"/>
    </row>
    <row r="257" spans="1:69">
      <c r="A257" s="406"/>
      <c r="B257" s="406"/>
      <c r="C257" s="406"/>
      <c r="D257" s="406"/>
      <c r="E257" s="406"/>
      <c r="F257" s="406"/>
      <c r="G257" s="406"/>
      <c r="H257" s="406"/>
      <c r="I257" s="406"/>
      <c r="J257" s="406"/>
      <c r="K257" s="406"/>
      <c r="L257" s="406"/>
      <c r="M257" s="406"/>
      <c r="N257" s="406"/>
      <c r="O257" s="406"/>
      <c r="P257" s="406"/>
      <c r="Q257" s="406"/>
      <c r="R257" s="406"/>
      <c r="S257" s="406"/>
      <c r="T257" s="406"/>
      <c r="U257" s="406"/>
      <c r="V257" s="406"/>
      <c r="W257" s="406"/>
      <c r="X257" s="406"/>
      <c r="Y257" s="406"/>
      <c r="Z257" s="406"/>
      <c r="AA257" s="406"/>
      <c r="AB257" s="406"/>
      <c r="AC257" s="406"/>
      <c r="AD257" s="406"/>
      <c r="AE257" s="406"/>
      <c r="AF257" s="406"/>
      <c r="AG257" s="448"/>
      <c r="AH257" s="448"/>
      <c r="AI257" s="448"/>
      <c r="AJ257" s="448"/>
      <c r="AK257" s="448"/>
      <c r="AL257" s="448"/>
      <c r="AM257" s="448"/>
      <c r="AN257" s="448"/>
      <c r="AO257" s="448"/>
      <c r="AP257" s="448"/>
      <c r="AQ257" s="448"/>
      <c r="AR257" s="448"/>
      <c r="AS257" s="448"/>
      <c r="AT257" s="448"/>
      <c r="AU257" s="448"/>
      <c r="AV257" s="448"/>
      <c r="AW257" s="448"/>
      <c r="AX257" s="448"/>
      <c r="AY257" s="448"/>
      <c r="AZ257" s="448"/>
      <c r="BB257" s="448"/>
      <c r="BC257" s="448"/>
      <c r="BD257" s="448"/>
      <c r="BE257" s="448"/>
      <c r="BF257" s="448"/>
      <c r="BG257" s="448"/>
      <c r="BH257" s="448"/>
      <c r="BI257" s="448"/>
      <c r="BJ257" s="448"/>
      <c r="BK257" s="448"/>
      <c r="BL257" s="448"/>
      <c r="BM257" s="448"/>
      <c r="BN257" s="448"/>
      <c r="BO257" s="448"/>
      <c r="BP257" s="448"/>
      <c r="BQ257" s="448"/>
    </row>
    <row r="258" spans="1:69">
      <c r="A258" s="406"/>
      <c r="B258" s="406"/>
      <c r="C258" s="406"/>
      <c r="D258" s="406"/>
      <c r="E258" s="406"/>
      <c r="F258" s="406"/>
      <c r="G258" s="406"/>
      <c r="H258" s="406"/>
      <c r="I258" s="406"/>
      <c r="J258" s="406"/>
      <c r="K258" s="406"/>
      <c r="L258" s="406"/>
      <c r="M258" s="406"/>
      <c r="N258" s="406"/>
      <c r="O258" s="406"/>
      <c r="P258" s="406"/>
      <c r="Q258" s="406"/>
      <c r="R258" s="406"/>
      <c r="S258" s="406"/>
      <c r="T258" s="406"/>
      <c r="U258" s="406"/>
      <c r="V258" s="406"/>
      <c r="W258" s="406"/>
      <c r="X258" s="406"/>
      <c r="Y258" s="406"/>
      <c r="Z258" s="406"/>
      <c r="AA258" s="406"/>
      <c r="AB258" s="406"/>
      <c r="AC258" s="406"/>
      <c r="AD258" s="406"/>
      <c r="AE258" s="406"/>
      <c r="AF258" s="406"/>
      <c r="AG258" s="448"/>
      <c r="AH258" s="448"/>
      <c r="AI258" s="448"/>
      <c r="AJ258" s="448"/>
      <c r="AK258" s="448"/>
      <c r="AL258" s="448"/>
      <c r="AM258" s="448"/>
      <c r="AN258" s="448"/>
      <c r="AO258" s="448"/>
      <c r="AP258" s="448"/>
      <c r="AQ258" s="448"/>
      <c r="AR258" s="448"/>
      <c r="AS258" s="448"/>
      <c r="AT258" s="448"/>
      <c r="AU258" s="448"/>
      <c r="AV258" s="448"/>
      <c r="AW258" s="448"/>
      <c r="AX258" s="448"/>
      <c r="AY258" s="448"/>
      <c r="AZ258" s="448"/>
      <c r="BB258" s="448"/>
      <c r="BC258" s="448"/>
      <c r="BD258" s="448"/>
      <c r="BE258" s="448"/>
      <c r="BF258" s="448"/>
      <c r="BG258" s="448"/>
      <c r="BH258" s="448"/>
      <c r="BI258" s="448"/>
      <c r="BJ258" s="448"/>
      <c r="BK258" s="448"/>
      <c r="BL258" s="448"/>
      <c r="BM258" s="448"/>
      <c r="BN258" s="448"/>
      <c r="BO258" s="448"/>
      <c r="BP258" s="448"/>
      <c r="BQ258" s="448"/>
    </row>
    <row r="259" spans="1:69">
      <c r="A259" s="406"/>
      <c r="B259" s="406"/>
      <c r="C259" s="406"/>
      <c r="D259" s="406"/>
      <c r="E259" s="406"/>
      <c r="F259" s="406"/>
      <c r="G259" s="406"/>
      <c r="H259" s="406"/>
      <c r="I259" s="406"/>
      <c r="J259" s="406"/>
      <c r="K259" s="406"/>
      <c r="L259" s="406"/>
      <c r="M259" s="406"/>
      <c r="N259" s="406"/>
      <c r="O259" s="406"/>
      <c r="P259" s="406"/>
      <c r="Q259" s="406"/>
      <c r="R259" s="406"/>
      <c r="S259" s="406"/>
      <c r="T259" s="406"/>
      <c r="U259" s="406"/>
      <c r="V259" s="406"/>
      <c r="W259" s="406"/>
      <c r="X259" s="406"/>
      <c r="Y259" s="406"/>
      <c r="Z259" s="406"/>
      <c r="AA259" s="406"/>
      <c r="AB259" s="406"/>
      <c r="AC259" s="406"/>
      <c r="AD259" s="406"/>
      <c r="AE259" s="406"/>
      <c r="AF259" s="406"/>
      <c r="AG259" s="448"/>
      <c r="AH259" s="448"/>
      <c r="AI259" s="448"/>
      <c r="AJ259" s="448"/>
      <c r="AK259" s="448"/>
      <c r="AL259" s="448"/>
      <c r="AM259" s="448"/>
      <c r="AN259" s="448"/>
      <c r="AO259" s="448"/>
      <c r="AP259" s="448"/>
      <c r="AQ259" s="448"/>
      <c r="AR259" s="448"/>
      <c r="AS259" s="448"/>
      <c r="AT259" s="448"/>
      <c r="AU259" s="448"/>
      <c r="AV259" s="448"/>
      <c r="AW259" s="448"/>
      <c r="AX259" s="448"/>
      <c r="AY259" s="448"/>
      <c r="AZ259" s="448"/>
      <c r="BB259" s="448"/>
      <c r="BC259" s="448"/>
      <c r="BD259" s="448"/>
      <c r="BE259" s="448"/>
      <c r="BF259" s="448"/>
      <c r="BG259" s="448"/>
      <c r="BH259" s="448"/>
      <c r="BI259" s="448"/>
      <c r="BJ259" s="448"/>
      <c r="BK259" s="448"/>
      <c r="BL259" s="448"/>
      <c r="BM259" s="448"/>
      <c r="BN259" s="448"/>
      <c r="BO259" s="448"/>
      <c r="BP259" s="448"/>
      <c r="BQ259" s="448"/>
    </row>
    <row r="260" spans="1:69">
      <c r="A260" s="406"/>
      <c r="B260" s="406"/>
      <c r="C260" s="406"/>
      <c r="D260" s="406"/>
      <c r="E260" s="406"/>
      <c r="F260" s="406"/>
      <c r="G260" s="406"/>
      <c r="H260" s="406"/>
      <c r="I260" s="406"/>
      <c r="J260" s="406"/>
      <c r="K260" s="406"/>
      <c r="L260" s="406"/>
      <c r="M260" s="406"/>
      <c r="N260" s="406"/>
      <c r="O260" s="406"/>
      <c r="P260" s="406"/>
      <c r="Q260" s="406"/>
      <c r="R260" s="406"/>
      <c r="S260" s="406"/>
      <c r="T260" s="406"/>
      <c r="U260" s="406"/>
      <c r="V260" s="406"/>
      <c r="W260" s="406"/>
      <c r="X260" s="406"/>
      <c r="Y260" s="406"/>
      <c r="Z260" s="406"/>
      <c r="AA260" s="406"/>
      <c r="AB260" s="406"/>
      <c r="AC260" s="406"/>
      <c r="AD260" s="406"/>
      <c r="AE260" s="406"/>
      <c r="AF260" s="406"/>
      <c r="AG260" s="448"/>
      <c r="AH260" s="448"/>
      <c r="AI260" s="448"/>
      <c r="AJ260" s="448"/>
      <c r="AK260" s="448"/>
      <c r="AL260" s="448"/>
      <c r="AM260" s="448"/>
      <c r="AN260" s="448"/>
      <c r="AO260" s="448"/>
      <c r="AP260" s="448"/>
      <c r="AQ260" s="448"/>
      <c r="AR260" s="448"/>
      <c r="AS260" s="448"/>
      <c r="AT260" s="448"/>
      <c r="AU260" s="448"/>
      <c r="AV260" s="448"/>
      <c r="AW260" s="448"/>
      <c r="AX260" s="448"/>
      <c r="AY260" s="448"/>
      <c r="AZ260" s="448"/>
      <c r="BB260" s="448"/>
      <c r="BC260" s="448"/>
      <c r="BD260" s="448"/>
      <c r="BE260" s="448"/>
      <c r="BF260" s="448"/>
      <c r="BG260" s="448"/>
      <c r="BH260" s="448"/>
      <c r="BI260" s="448"/>
      <c r="BJ260" s="448"/>
      <c r="BK260" s="448"/>
      <c r="BL260" s="448"/>
      <c r="BM260" s="448"/>
      <c r="BN260" s="448"/>
      <c r="BO260" s="448"/>
      <c r="BP260" s="448"/>
      <c r="BQ260" s="448"/>
    </row>
    <row r="261" spans="1:69">
      <c r="A261" s="406"/>
      <c r="B261" s="406"/>
      <c r="C261" s="406"/>
      <c r="D261" s="406"/>
      <c r="E261" s="406"/>
      <c r="F261" s="406"/>
      <c r="G261" s="406"/>
      <c r="H261" s="406"/>
      <c r="I261" s="406"/>
      <c r="J261" s="406"/>
      <c r="K261" s="406"/>
      <c r="L261" s="406"/>
      <c r="M261" s="406"/>
      <c r="N261" s="406"/>
      <c r="O261" s="406"/>
      <c r="P261" s="406"/>
      <c r="Q261" s="406"/>
      <c r="R261" s="406"/>
      <c r="S261" s="406"/>
      <c r="T261" s="406"/>
      <c r="U261" s="406"/>
      <c r="V261" s="406"/>
      <c r="W261" s="406"/>
      <c r="X261" s="406"/>
      <c r="Y261" s="406"/>
      <c r="Z261" s="406"/>
      <c r="AA261" s="406"/>
      <c r="AB261" s="406"/>
      <c r="AC261" s="406"/>
      <c r="AD261" s="406"/>
      <c r="AE261" s="406"/>
      <c r="AF261" s="406"/>
      <c r="AG261" s="448"/>
      <c r="AH261" s="448"/>
      <c r="AI261" s="448"/>
      <c r="AJ261" s="448"/>
      <c r="AK261" s="448"/>
      <c r="AL261" s="448"/>
      <c r="AM261" s="448"/>
      <c r="AN261" s="448"/>
      <c r="AO261" s="448"/>
      <c r="AP261" s="448"/>
      <c r="AQ261" s="448"/>
      <c r="AR261" s="448"/>
      <c r="AS261" s="448"/>
      <c r="AT261" s="448"/>
      <c r="AU261" s="448"/>
      <c r="AV261" s="448"/>
      <c r="AW261" s="448"/>
      <c r="AX261" s="448"/>
      <c r="AY261" s="448"/>
      <c r="AZ261" s="448"/>
      <c r="BB261" s="448"/>
      <c r="BC261" s="448"/>
      <c r="BD261" s="448"/>
      <c r="BE261" s="448"/>
      <c r="BF261" s="448"/>
      <c r="BG261" s="448"/>
      <c r="BH261" s="448"/>
      <c r="BI261" s="448"/>
      <c r="BJ261" s="448"/>
      <c r="BK261" s="448"/>
      <c r="BL261" s="448"/>
      <c r="BM261" s="448"/>
      <c r="BN261" s="448"/>
      <c r="BO261" s="448"/>
      <c r="BP261" s="448"/>
      <c r="BQ261" s="448"/>
    </row>
    <row r="262" spans="1:69">
      <c r="A262" s="406"/>
      <c r="B262" s="406"/>
      <c r="C262" s="406"/>
      <c r="D262" s="406"/>
      <c r="E262" s="406"/>
      <c r="F262" s="406"/>
      <c r="G262" s="406"/>
      <c r="H262" s="406"/>
      <c r="I262" s="406"/>
      <c r="J262" s="406"/>
      <c r="K262" s="406"/>
      <c r="L262" s="406"/>
      <c r="M262" s="406"/>
      <c r="N262" s="406"/>
      <c r="O262" s="406"/>
      <c r="P262" s="406"/>
      <c r="Q262" s="406"/>
      <c r="R262" s="406"/>
      <c r="S262" s="406"/>
      <c r="T262" s="406"/>
      <c r="U262" s="406"/>
      <c r="V262" s="406"/>
      <c r="W262" s="406"/>
      <c r="X262" s="406"/>
      <c r="Y262" s="406"/>
      <c r="Z262" s="406"/>
      <c r="AA262" s="406"/>
      <c r="AB262" s="406"/>
      <c r="AC262" s="406"/>
      <c r="AD262" s="406"/>
      <c r="AE262" s="406"/>
      <c r="AF262" s="406"/>
      <c r="AG262" s="448"/>
      <c r="AH262" s="448"/>
      <c r="AI262" s="448"/>
      <c r="AJ262" s="448"/>
      <c r="AK262" s="448"/>
      <c r="AL262" s="448"/>
      <c r="AM262" s="448"/>
      <c r="AN262" s="448"/>
      <c r="AO262" s="448"/>
      <c r="AP262" s="448"/>
      <c r="AQ262" s="448"/>
      <c r="AR262" s="448"/>
      <c r="AS262" s="448"/>
      <c r="AT262" s="448"/>
      <c r="AU262" s="448"/>
      <c r="AV262" s="448"/>
      <c r="AW262" s="448"/>
      <c r="AX262" s="448"/>
      <c r="AY262" s="448"/>
      <c r="AZ262" s="448"/>
      <c r="BB262" s="448"/>
      <c r="BC262" s="448"/>
      <c r="BD262" s="448"/>
      <c r="BE262" s="448"/>
      <c r="BF262" s="448"/>
      <c r="BG262" s="448"/>
      <c r="BH262" s="448"/>
      <c r="BI262" s="448"/>
      <c r="BJ262" s="448"/>
      <c r="BK262" s="448"/>
      <c r="BL262" s="448"/>
      <c r="BM262" s="448"/>
      <c r="BN262" s="448"/>
      <c r="BO262" s="448"/>
      <c r="BP262" s="448"/>
      <c r="BQ262" s="448"/>
    </row>
    <row r="263" spans="1:69">
      <c r="A263" s="406"/>
      <c r="B263" s="406"/>
      <c r="C263" s="406"/>
      <c r="D263" s="406"/>
      <c r="E263" s="406"/>
      <c r="F263" s="406"/>
      <c r="G263" s="406"/>
      <c r="H263" s="406"/>
      <c r="I263" s="406"/>
      <c r="J263" s="406"/>
      <c r="K263" s="406"/>
      <c r="L263" s="406"/>
      <c r="M263" s="406"/>
      <c r="N263" s="406"/>
      <c r="O263" s="406"/>
      <c r="P263" s="406"/>
      <c r="Q263" s="406"/>
      <c r="R263" s="406"/>
      <c r="S263" s="406"/>
      <c r="T263" s="406"/>
      <c r="U263" s="406"/>
      <c r="V263" s="406"/>
      <c r="W263" s="406"/>
      <c r="X263" s="406"/>
      <c r="Y263" s="406"/>
      <c r="Z263" s="406"/>
      <c r="AA263" s="406"/>
      <c r="AB263" s="406"/>
      <c r="AC263" s="406"/>
      <c r="AD263" s="406"/>
      <c r="AE263" s="406"/>
      <c r="AF263" s="406"/>
      <c r="AG263" s="448"/>
      <c r="AH263" s="448"/>
      <c r="AI263" s="448"/>
      <c r="AJ263" s="448"/>
      <c r="AK263" s="448"/>
      <c r="AL263" s="448"/>
      <c r="AM263" s="448"/>
      <c r="AN263" s="448"/>
      <c r="AO263" s="448"/>
      <c r="AP263" s="448"/>
      <c r="AQ263" s="448"/>
      <c r="AR263" s="448"/>
      <c r="AS263" s="448"/>
      <c r="AT263" s="448"/>
      <c r="AU263" s="448"/>
      <c r="AV263" s="448"/>
      <c r="AW263" s="448"/>
      <c r="AX263" s="448"/>
      <c r="AY263" s="448"/>
      <c r="AZ263" s="448"/>
      <c r="BB263" s="448"/>
      <c r="BC263" s="448"/>
      <c r="BD263" s="448"/>
      <c r="BE263" s="448"/>
      <c r="BF263" s="448"/>
      <c r="BG263" s="448"/>
      <c r="BH263" s="448"/>
      <c r="BI263" s="448"/>
      <c r="BJ263" s="448"/>
      <c r="BK263" s="448"/>
      <c r="BL263" s="448"/>
      <c r="BM263" s="448"/>
      <c r="BN263" s="448"/>
      <c r="BO263" s="448"/>
      <c r="BP263" s="448"/>
      <c r="BQ263" s="448"/>
    </row>
    <row r="264" spans="1:69">
      <c r="A264" s="406"/>
      <c r="B264" s="406"/>
      <c r="C264" s="406"/>
      <c r="D264" s="406"/>
      <c r="E264" s="406"/>
      <c r="F264" s="406"/>
      <c r="G264" s="406"/>
      <c r="H264" s="406"/>
      <c r="I264" s="406"/>
      <c r="J264" s="406"/>
      <c r="K264" s="406"/>
      <c r="L264" s="406"/>
      <c r="M264" s="406"/>
      <c r="N264" s="406"/>
      <c r="O264" s="406"/>
      <c r="P264" s="406"/>
      <c r="Q264" s="406"/>
      <c r="R264" s="406"/>
      <c r="S264" s="406"/>
      <c r="T264" s="406"/>
      <c r="U264" s="406"/>
      <c r="V264" s="406"/>
      <c r="W264" s="406"/>
      <c r="X264" s="406"/>
      <c r="Y264" s="406"/>
      <c r="Z264" s="406"/>
      <c r="AA264" s="406"/>
      <c r="AB264" s="406"/>
      <c r="AC264" s="406"/>
      <c r="AD264" s="406"/>
      <c r="AE264" s="406"/>
      <c r="AF264" s="406"/>
      <c r="AG264" s="448"/>
      <c r="AH264" s="448"/>
      <c r="AI264" s="448"/>
      <c r="AJ264" s="448"/>
      <c r="AK264" s="448"/>
      <c r="AL264" s="448"/>
      <c r="AM264" s="448"/>
      <c r="AN264" s="448"/>
      <c r="AO264" s="448"/>
      <c r="AP264" s="448"/>
      <c r="AQ264" s="448"/>
      <c r="AR264" s="448"/>
      <c r="AS264" s="448"/>
      <c r="AT264" s="448"/>
      <c r="AU264" s="448"/>
      <c r="AV264" s="448"/>
      <c r="AW264" s="448"/>
      <c r="AX264" s="448"/>
      <c r="AY264" s="448"/>
      <c r="AZ264" s="448"/>
      <c r="BB264" s="448"/>
      <c r="BC264" s="448"/>
      <c r="BD264" s="448"/>
      <c r="BE264" s="448"/>
      <c r="BF264" s="448"/>
      <c r="BG264" s="448"/>
      <c r="BH264" s="448"/>
      <c r="BI264" s="448"/>
      <c r="BJ264" s="448"/>
      <c r="BK264" s="448"/>
      <c r="BL264" s="448"/>
      <c r="BM264" s="448"/>
      <c r="BN264" s="448"/>
      <c r="BO264" s="448"/>
      <c r="BP264" s="448"/>
      <c r="BQ264" s="448"/>
    </row>
    <row r="265" spans="1:69">
      <c r="A265" s="406"/>
      <c r="B265" s="406"/>
      <c r="C265" s="406"/>
      <c r="D265" s="406"/>
      <c r="E265" s="406"/>
      <c r="F265" s="406"/>
      <c r="G265" s="406"/>
      <c r="H265" s="406"/>
      <c r="I265" s="406"/>
      <c r="J265" s="406"/>
      <c r="K265" s="406"/>
      <c r="L265" s="406"/>
      <c r="M265" s="406"/>
      <c r="N265" s="406"/>
      <c r="O265" s="406"/>
      <c r="P265" s="406"/>
      <c r="Q265" s="406"/>
      <c r="R265" s="406"/>
      <c r="S265" s="406"/>
      <c r="T265" s="406"/>
      <c r="U265" s="406"/>
      <c r="V265" s="406"/>
      <c r="W265" s="406"/>
      <c r="X265" s="406"/>
      <c r="Y265" s="406"/>
      <c r="Z265" s="406"/>
      <c r="AA265" s="406"/>
      <c r="AB265" s="406"/>
      <c r="AC265" s="406"/>
      <c r="AD265" s="406"/>
      <c r="AE265" s="406"/>
      <c r="AF265" s="406"/>
      <c r="AG265" s="448"/>
      <c r="AH265" s="448"/>
      <c r="AI265" s="448"/>
      <c r="AJ265" s="448"/>
      <c r="AK265" s="448"/>
      <c r="AL265" s="448"/>
      <c r="AM265" s="448"/>
      <c r="AN265" s="448"/>
      <c r="AO265" s="448"/>
      <c r="AP265" s="448"/>
      <c r="AQ265" s="448"/>
      <c r="AR265" s="448"/>
      <c r="AS265" s="448"/>
      <c r="AT265" s="448"/>
      <c r="AU265" s="448"/>
      <c r="AV265" s="448"/>
      <c r="AW265" s="448"/>
      <c r="AX265" s="448"/>
      <c r="AY265" s="448"/>
      <c r="AZ265" s="448"/>
      <c r="BB265" s="448"/>
      <c r="BC265" s="448"/>
      <c r="BD265" s="448"/>
      <c r="BE265" s="448"/>
      <c r="BF265" s="448"/>
      <c r="BG265" s="448"/>
      <c r="BH265" s="448"/>
      <c r="BI265" s="448"/>
      <c r="BJ265" s="448"/>
      <c r="BK265" s="448"/>
      <c r="BL265" s="448"/>
      <c r="BM265" s="448"/>
      <c r="BN265" s="448"/>
      <c r="BO265" s="448"/>
      <c r="BP265" s="448"/>
      <c r="BQ265" s="448"/>
    </row>
    <row r="266" spans="1:69">
      <c r="A266" s="406"/>
      <c r="B266" s="406"/>
      <c r="C266" s="406"/>
      <c r="D266" s="406"/>
      <c r="E266" s="406"/>
      <c r="F266" s="406"/>
      <c r="G266" s="406"/>
      <c r="H266" s="406"/>
      <c r="I266" s="406"/>
      <c r="J266" s="406"/>
      <c r="K266" s="406"/>
      <c r="L266" s="406"/>
      <c r="M266" s="406"/>
      <c r="N266" s="406"/>
      <c r="O266" s="406"/>
      <c r="P266" s="406"/>
      <c r="Q266" s="406"/>
      <c r="R266" s="406"/>
      <c r="S266" s="406"/>
      <c r="T266" s="406"/>
      <c r="U266" s="406"/>
      <c r="V266" s="406"/>
      <c r="W266" s="406"/>
      <c r="X266" s="406"/>
      <c r="Y266" s="406"/>
      <c r="Z266" s="406"/>
      <c r="AA266" s="406"/>
      <c r="AB266" s="406"/>
      <c r="AC266" s="406"/>
      <c r="AD266" s="406"/>
      <c r="AE266" s="406"/>
      <c r="AF266" s="406"/>
      <c r="AG266" s="448"/>
      <c r="AH266" s="448"/>
      <c r="AI266" s="448"/>
      <c r="AJ266" s="448"/>
      <c r="AK266" s="448"/>
      <c r="AL266" s="448"/>
      <c r="AM266" s="448"/>
      <c r="AN266" s="448"/>
      <c r="AO266" s="448"/>
      <c r="AP266" s="448"/>
      <c r="AQ266" s="448"/>
      <c r="AR266" s="448"/>
      <c r="AS266" s="448"/>
      <c r="AT266" s="448"/>
      <c r="AU266" s="448"/>
      <c r="AV266" s="448"/>
      <c r="AW266" s="448"/>
      <c r="AX266" s="448"/>
      <c r="AY266" s="448"/>
      <c r="AZ266" s="448"/>
      <c r="BB266" s="448"/>
      <c r="BC266" s="448"/>
      <c r="BD266" s="448"/>
      <c r="BE266" s="448"/>
      <c r="BF266" s="448"/>
      <c r="BG266" s="448"/>
      <c r="BH266" s="448"/>
      <c r="BI266" s="448"/>
      <c r="BJ266" s="448"/>
      <c r="BK266" s="448"/>
      <c r="BL266" s="448"/>
      <c r="BM266" s="448"/>
      <c r="BN266" s="448"/>
      <c r="BO266" s="448"/>
      <c r="BP266" s="448"/>
      <c r="BQ266" s="448"/>
    </row>
    <row r="267" spans="1:69">
      <c r="A267" s="406"/>
      <c r="B267" s="406"/>
      <c r="C267" s="406"/>
      <c r="D267" s="406"/>
      <c r="E267" s="406"/>
      <c r="F267" s="406"/>
      <c r="G267" s="406"/>
      <c r="H267" s="406"/>
      <c r="I267" s="406"/>
      <c r="J267" s="406"/>
      <c r="K267" s="406"/>
      <c r="L267" s="406"/>
      <c r="M267" s="406"/>
      <c r="N267" s="406"/>
      <c r="O267" s="406"/>
      <c r="P267" s="406"/>
      <c r="Q267" s="406"/>
      <c r="R267" s="406"/>
      <c r="S267" s="406"/>
      <c r="T267" s="406"/>
      <c r="U267" s="406"/>
      <c r="V267" s="406"/>
      <c r="W267" s="406"/>
      <c r="X267" s="406"/>
      <c r="Y267" s="406"/>
      <c r="Z267" s="406"/>
      <c r="AA267" s="406"/>
      <c r="AB267" s="406"/>
      <c r="AC267" s="406"/>
      <c r="AD267" s="406"/>
      <c r="AE267" s="406"/>
      <c r="AF267" s="406"/>
      <c r="AG267" s="448"/>
      <c r="AH267" s="448"/>
      <c r="AI267" s="448"/>
      <c r="AJ267" s="448"/>
      <c r="AK267" s="448"/>
      <c r="AL267" s="448"/>
      <c r="AM267" s="448"/>
      <c r="AN267" s="448"/>
      <c r="AO267" s="448"/>
      <c r="AP267" s="448"/>
      <c r="AQ267" s="448"/>
      <c r="AR267" s="448"/>
      <c r="AS267" s="448"/>
      <c r="AT267" s="448"/>
      <c r="AU267" s="448"/>
      <c r="AV267" s="448"/>
      <c r="AW267" s="448"/>
      <c r="AX267" s="448"/>
      <c r="AY267" s="448"/>
      <c r="AZ267" s="448"/>
      <c r="BB267" s="448"/>
      <c r="BC267" s="448"/>
      <c r="BD267" s="448"/>
      <c r="BE267" s="448"/>
      <c r="BF267" s="448"/>
      <c r="BG267" s="448"/>
      <c r="BH267" s="448"/>
      <c r="BI267" s="448"/>
      <c r="BJ267" s="448"/>
      <c r="BK267" s="448"/>
      <c r="BL267" s="448"/>
      <c r="BM267" s="448"/>
      <c r="BN267" s="448"/>
      <c r="BO267" s="448"/>
      <c r="BP267" s="448"/>
      <c r="BQ267" s="448"/>
    </row>
    <row r="268" spans="1:69">
      <c r="A268" s="406"/>
      <c r="B268" s="406"/>
      <c r="C268" s="406"/>
      <c r="D268" s="406"/>
      <c r="E268" s="406"/>
      <c r="F268" s="406"/>
      <c r="G268" s="406"/>
      <c r="H268" s="406"/>
      <c r="I268" s="406"/>
      <c r="J268" s="406"/>
      <c r="K268" s="406"/>
      <c r="L268" s="406"/>
      <c r="M268" s="406"/>
      <c r="N268" s="406"/>
      <c r="O268" s="406"/>
      <c r="P268" s="406"/>
      <c r="Q268" s="406"/>
      <c r="R268" s="406"/>
      <c r="S268" s="406"/>
      <c r="T268" s="406"/>
      <c r="U268" s="406"/>
      <c r="V268" s="406"/>
      <c r="W268" s="406"/>
      <c r="X268" s="406"/>
      <c r="Y268" s="406"/>
      <c r="Z268" s="406"/>
      <c r="AA268" s="406"/>
      <c r="AB268" s="406"/>
      <c r="AC268" s="406"/>
      <c r="AD268" s="406"/>
      <c r="AE268" s="406"/>
      <c r="AF268" s="406"/>
      <c r="AG268" s="448"/>
      <c r="AH268" s="448"/>
      <c r="AI268" s="448"/>
      <c r="AJ268" s="448"/>
      <c r="AK268" s="448"/>
      <c r="AL268" s="448"/>
      <c r="AM268" s="448"/>
      <c r="AN268" s="448"/>
      <c r="AO268" s="448"/>
      <c r="AP268" s="448"/>
      <c r="AQ268" s="448"/>
      <c r="AR268" s="448"/>
      <c r="AS268" s="448"/>
      <c r="AT268" s="448"/>
      <c r="AU268" s="448"/>
      <c r="AV268" s="448"/>
      <c r="AW268" s="448"/>
      <c r="AX268" s="448"/>
      <c r="AY268" s="448"/>
      <c r="AZ268" s="448"/>
      <c r="BB268" s="448"/>
      <c r="BC268" s="448"/>
      <c r="BD268" s="448"/>
      <c r="BE268" s="448"/>
      <c r="BF268" s="448"/>
      <c r="BG268" s="448"/>
      <c r="BH268" s="448"/>
      <c r="BI268" s="448"/>
      <c r="BJ268" s="448"/>
      <c r="BK268" s="448"/>
      <c r="BL268" s="448"/>
      <c r="BM268" s="448"/>
      <c r="BN268" s="448"/>
      <c r="BO268" s="448"/>
      <c r="BP268" s="448"/>
      <c r="BQ268" s="448"/>
    </row>
    <row r="269" spans="1:69">
      <c r="A269" s="406"/>
      <c r="B269" s="406"/>
      <c r="C269" s="406"/>
      <c r="D269" s="406"/>
      <c r="E269" s="406"/>
      <c r="F269" s="406"/>
      <c r="G269" s="406"/>
      <c r="H269" s="406"/>
      <c r="I269" s="406"/>
      <c r="J269" s="406"/>
      <c r="K269" s="406"/>
      <c r="L269" s="406"/>
      <c r="M269" s="406"/>
      <c r="N269" s="406"/>
      <c r="O269" s="406"/>
      <c r="P269" s="406"/>
      <c r="Q269" s="406"/>
      <c r="R269" s="406"/>
      <c r="S269" s="406"/>
      <c r="T269" s="406"/>
      <c r="U269" s="406"/>
      <c r="V269" s="406"/>
      <c r="W269" s="406"/>
      <c r="X269" s="406"/>
      <c r="Y269" s="406"/>
      <c r="Z269" s="406"/>
      <c r="AA269" s="406"/>
      <c r="AB269" s="406"/>
      <c r="AC269" s="406"/>
      <c r="AD269" s="406"/>
      <c r="AE269" s="406"/>
      <c r="AF269" s="406"/>
      <c r="AG269" s="448"/>
      <c r="AH269" s="448"/>
      <c r="AI269" s="448"/>
      <c r="AJ269" s="448"/>
      <c r="AK269" s="448"/>
      <c r="AL269" s="448"/>
      <c r="AM269" s="448"/>
      <c r="AN269" s="448"/>
      <c r="AO269" s="448"/>
      <c r="AP269" s="448"/>
      <c r="AQ269" s="448"/>
      <c r="AR269" s="448"/>
      <c r="AS269" s="448"/>
      <c r="AT269" s="448"/>
      <c r="AU269" s="448"/>
      <c r="AV269" s="448"/>
      <c r="AW269" s="448"/>
      <c r="AX269" s="448"/>
      <c r="AY269" s="448"/>
      <c r="AZ269" s="448"/>
      <c r="BB269" s="448"/>
      <c r="BC269" s="448"/>
      <c r="BD269" s="448"/>
      <c r="BE269" s="448"/>
      <c r="BF269" s="448"/>
      <c r="BG269" s="448"/>
      <c r="BH269" s="448"/>
      <c r="BI269" s="448"/>
      <c r="BJ269" s="448"/>
      <c r="BK269" s="448"/>
      <c r="BL269" s="448"/>
      <c r="BM269" s="448"/>
      <c r="BN269" s="448"/>
      <c r="BO269" s="448"/>
      <c r="BP269" s="448"/>
      <c r="BQ269" s="448"/>
    </row>
    <row r="270" spans="1:69">
      <c r="A270" s="406"/>
      <c r="B270" s="406"/>
      <c r="C270" s="406"/>
      <c r="D270" s="406"/>
      <c r="E270" s="406"/>
      <c r="F270" s="406"/>
      <c r="G270" s="406"/>
      <c r="H270" s="406"/>
      <c r="I270" s="406"/>
      <c r="J270" s="406"/>
      <c r="K270" s="406"/>
      <c r="L270" s="406"/>
      <c r="M270" s="406"/>
      <c r="N270" s="406"/>
      <c r="O270" s="406"/>
      <c r="P270" s="406"/>
      <c r="Q270" s="406"/>
      <c r="R270" s="406"/>
      <c r="S270" s="406"/>
      <c r="T270" s="406"/>
      <c r="U270" s="406"/>
      <c r="V270" s="406"/>
      <c r="W270" s="406"/>
      <c r="X270" s="406"/>
      <c r="Y270" s="406"/>
      <c r="Z270" s="406"/>
      <c r="AA270" s="406"/>
      <c r="AB270" s="406"/>
      <c r="AC270" s="406"/>
      <c r="AD270" s="406"/>
      <c r="AE270" s="406"/>
      <c r="AF270" s="406"/>
      <c r="AG270" s="448"/>
      <c r="AH270" s="448"/>
      <c r="AI270" s="448"/>
      <c r="AJ270" s="448"/>
      <c r="AK270" s="448"/>
      <c r="AL270" s="448"/>
      <c r="AM270" s="448"/>
      <c r="AN270" s="448"/>
      <c r="AO270" s="448"/>
      <c r="AP270" s="448"/>
      <c r="AQ270" s="448"/>
      <c r="AR270" s="448"/>
      <c r="AS270" s="448"/>
      <c r="AT270" s="448"/>
      <c r="AU270" s="448"/>
      <c r="AV270" s="448"/>
      <c r="AW270" s="448"/>
      <c r="AX270" s="448"/>
      <c r="AY270" s="448"/>
      <c r="AZ270" s="448"/>
      <c r="BB270" s="448"/>
      <c r="BC270" s="448"/>
      <c r="BD270" s="448"/>
      <c r="BE270" s="448"/>
      <c r="BF270" s="448"/>
      <c r="BG270" s="448"/>
      <c r="BH270" s="448"/>
      <c r="BI270" s="448"/>
      <c r="BJ270" s="448"/>
      <c r="BK270" s="448"/>
      <c r="BL270" s="448"/>
      <c r="BM270" s="448"/>
      <c r="BN270" s="448"/>
      <c r="BO270" s="448"/>
      <c r="BP270" s="448"/>
      <c r="BQ270" s="448"/>
    </row>
    <row r="271" spans="1:69">
      <c r="A271" s="406"/>
      <c r="B271" s="406"/>
      <c r="C271" s="406"/>
      <c r="D271" s="406"/>
      <c r="E271" s="406"/>
      <c r="F271" s="406"/>
      <c r="G271" s="406"/>
      <c r="H271" s="406"/>
      <c r="I271" s="406"/>
      <c r="J271" s="406"/>
      <c r="K271" s="406"/>
      <c r="L271" s="406"/>
      <c r="M271" s="406"/>
      <c r="N271" s="406"/>
      <c r="O271" s="406"/>
      <c r="P271" s="406"/>
      <c r="Q271" s="406"/>
      <c r="R271" s="406"/>
      <c r="S271" s="406"/>
      <c r="T271" s="406"/>
      <c r="U271" s="406"/>
      <c r="V271" s="406"/>
      <c r="W271" s="406"/>
      <c r="X271" s="406"/>
      <c r="Y271" s="406"/>
      <c r="Z271" s="406"/>
      <c r="AA271" s="406"/>
      <c r="AB271" s="406"/>
      <c r="AC271" s="406"/>
      <c r="AD271" s="406"/>
      <c r="AE271" s="406"/>
      <c r="AF271" s="406"/>
      <c r="AG271" s="448"/>
      <c r="AH271" s="448"/>
      <c r="AI271" s="448"/>
      <c r="AJ271" s="448"/>
      <c r="AK271" s="448"/>
      <c r="AL271" s="448"/>
      <c r="AM271" s="448"/>
      <c r="AN271" s="448"/>
      <c r="AO271" s="448"/>
      <c r="AP271" s="448"/>
      <c r="AQ271" s="448"/>
      <c r="AR271" s="448"/>
      <c r="AS271" s="448"/>
      <c r="AT271" s="448"/>
      <c r="AU271" s="448"/>
      <c r="AV271" s="448"/>
      <c r="AW271" s="448"/>
      <c r="AX271" s="448"/>
      <c r="AY271" s="448"/>
      <c r="AZ271" s="448"/>
      <c r="BB271" s="448"/>
      <c r="BC271" s="448"/>
      <c r="BD271" s="448"/>
      <c r="BE271" s="448"/>
      <c r="BF271" s="448"/>
      <c r="BG271" s="448"/>
      <c r="BH271" s="448"/>
      <c r="BI271" s="448"/>
      <c r="BJ271" s="448"/>
      <c r="BK271" s="448"/>
      <c r="BL271" s="448"/>
      <c r="BM271" s="448"/>
      <c r="BN271" s="448"/>
      <c r="BO271" s="448"/>
      <c r="BP271" s="448"/>
      <c r="BQ271" s="448"/>
    </row>
    <row r="272" spans="1:69">
      <c r="A272" s="406"/>
      <c r="B272" s="406"/>
      <c r="C272" s="406"/>
      <c r="D272" s="406"/>
      <c r="E272" s="406"/>
      <c r="F272" s="406"/>
      <c r="G272" s="406"/>
      <c r="H272" s="406"/>
      <c r="I272" s="406"/>
      <c r="J272" s="406"/>
      <c r="K272" s="406"/>
      <c r="L272" s="406"/>
      <c r="M272" s="406"/>
      <c r="N272" s="406"/>
      <c r="O272" s="406"/>
      <c r="P272" s="406"/>
      <c r="Q272" s="406"/>
      <c r="R272" s="406"/>
      <c r="S272" s="406"/>
      <c r="T272" s="406"/>
      <c r="U272" s="406"/>
      <c r="V272" s="406"/>
      <c r="W272" s="406"/>
      <c r="X272" s="406"/>
      <c r="Y272" s="406"/>
      <c r="Z272" s="406"/>
      <c r="AA272" s="406"/>
      <c r="AB272" s="406"/>
      <c r="AC272" s="406"/>
      <c r="AD272" s="406"/>
      <c r="AE272" s="406"/>
      <c r="AF272" s="406"/>
      <c r="AG272" s="448"/>
      <c r="AH272" s="448"/>
      <c r="AI272" s="448"/>
      <c r="AJ272" s="448"/>
      <c r="AK272" s="448"/>
      <c r="AL272" s="448"/>
      <c r="AM272" s="448"/>
      <c r="AN272" s="448"/>
      <c r="AO272" s="448"/>
      <c r="AP272" s="448"/>
      <c r="AQ272" s="448"/>
      <c r="AR272" s="448"/>
      <c r="AS272" s="448"/>
      <c r="AT272" s="448"/>
      <c r="AU272" s="448"/>
      <c r="AV272" s="448"/>
      <c r="AW272" s="448"/>
      <c r="AX272" s="448"/>
      <c r="AY272" s="448"/>
      <c r="AZ272" s="448"/>
      <c r="BB272" s="448"/>
      <c r="BC272" s="448"/>
      <c r="BD272" s="448"/>
      <c r="BE272" s="448"/>
      <c r="BF272" s="448"/>
      <c r="BG272" s="448"/>
      <c r="BH272" s="448"/>
      <c r="BI272" s="448"/>
      <c r="BJ272" s="448"/>
      <c r="BK272" s="448"/>
      <c r="BL272" s="448"/>
      <c r="BM272" s="448"/>
      <c r="BN272" s="448"/>
      <c r="BO272" s="448"/>
      <c r="BP272" s="448"/>
      <c r="BQ272" s="448"/>
    </row>
    <row r="273" spans="1:69">
      <c r="A273" s="406"/>
      <c r="B273" s="406"/>
      <c r="C273" s="406"/>
      <c r="D273" s="406"/>
      <c r="E273" s="406"/>
      <c r="F273" s="406"/>
      <c r="G273" s="406"/>
      <c r="H273" s="406"/>
      <c r="I273" s="406"/>
      <c r="J273" s="406"/>
      <c r="K273" s="406"/>
      <c r="L273" s="406"/>
      <c r="M273" s="406"/>
      <c r="N273" s="406"/>
      <c r="O273" s="406"/>
      <c r="P273" s="406"/>
      <c r="Q273" s="406"/>
      <c r="R273" s="406"/>
      <c r="S273" s="406"/>
      <c r="T273" s="406"/>
      <c r="U273" s="406"/>
      <c r="V273" s="406"/>
      <c r="W273" s="406"/>
      <c r="X273" s="406"/>
      <c r="Y273" s="406"/>
      <c r="Z273" s="406"/>
      <c r="AA273" s="406"/>
      <c r="AB273" s="406"/>
      <c r="AC273" s="406"/>
      <c r="AD273" s="406"/>
      <c r="AE273" s="406"/>
      <c r="AF273" s="406"/>
      <c r="AG273" s="448"/>
      <c r="AH273" s="448"/>
      <c r="AI273" s="448"/>
      <c r="AJ273" s="448"/>
      <c r="AK273" s="448"/>
      <c r="AL273" s="448"/>
      <c r="AM273" s="448"/>
      <c r="AN273" s="448"/>
      <c r="AO273" s="448"/>
      <c r="AP273" s="448"/>
      <c r="AQ273" s="448"/>
      <c r="AR273" s="448"/>
      <c r="AS273" s="448"/>
      <c r="AT273" s="448"/>
      <c r="AU273" s="448"/>
      <c r="AV273" s="448"/>
      <c r="AW273" s="448"/>
      <c r="AX273" s="448"/>
      <c r="AY273" s="448"/>
      <c r="AZ273" s="448"/>
      <c r="BB273" s="448"/>
      <c r="BC273" s="448"/>
      <c r="BD273" s="448"/>
      <c r="BE273" s="448"/>
      <c r="BF273" s="448"/>
      <c r="BG273" s="448"/>
      <c r="BH273" s="448"/>
      <c r="BI273" s="448"/>
      <c r="BJ273" s="448"/>
      <c r="BK273" s="448"/>
      <c r="BL273" s="448"/>
      <c r="BM273" s="448"/>
      <c r="BN273" s="448"/>
      <c r="BO273" s="448"/>
      <c r="BP273" s="448"/>
      <c r="BQ273" s="448"/>
    </row>
    <row r="274" spans="1:69">
      <c r="A274" s="406"/>
      <c r="B274" s="406"/>
      <c r="C274" s="406"/>
      <c r="D274" s="406"/>
      <c r="E274" s="406"/>
      <c r="F274" s="406"/>
      <c r="G274" s="406"/>
      <c r="H274" s="406"/>
      <c r="I274" s="406"/>
      <c r="J274" s="406"/>
      <c r="K274" s="406"/>
      <c r="L274" s="406"/>
      <c r="M274" s="406"/>
      <c r="N274" s="406"/>
      <c r="O274" s="406"/>
      <c r="P274" s="406"/>
      <c r="Q274" s="406"/>
      <c r="R274" s="406"/>
      <c r="S274" s="406"/>
      <c r="T274" s="406"/>
      <c r="U274" s="406"/>
      <c r="V274" s="406"/>
      <c r="W274" s="406"/>
      <c r="X274" s="406"/>
      <c r="Y274" s="406"/>
      <c r="Z274" s="406"/>
      <c r="AA274" s="406"/>
      <c r="AB274" s="406"/>
      <c r="AC274" s="406"/>
      <c r="AD274" s="406"/>
      <c r="AE274" s="406"/>
      <c r="AF274" s="406"/>
      <c r="AG274" s="448"/>
      <c r="AH274" s="448"/>
      <c r="AI274" s="448"/>
      <c r="AJ274" s="448"/>
      <c r="AK274" s="448"/>
      <c r="AL274" s="448"/>
      <c r="AM274" s="448"/>
      <c r="AN274" s="448"/>
      <c r="AO274" s="448"/>
      <c r="AP274" s="448"/>
      <c r="AQ274" s="448"/>
      <c r="AR274" s="448"/>
      <c r="AS274" s="448"/>
      <c r="AT274" s="448"/>
      <c r="AU274" s="448"/>
      <c r="AV274" s="448"/>
      <c r="AW274" s="448"/>
      <c r="AX274" s="448"/>
      <c r="AY274" s="448"/>
      <c r="AZ274" s="448"/>
      <c r="BB274" s="448"/>
      <c r="BC274" s="448"/>
      <c r="BD274" s="448"/>
      <c r="BE274" s="448"/>
      <c r="BF274" s="448"/>
      <c r="BG274" s="448"/>
      <c r="BH274" s="448"/>
      <c r="BI274" s="448"/>
      <c r="BJ274" s="448"/>
      <c r="BK274" s="448"/>
      <c r="BL274" s="448"/>
      <c r="BM274" s="448"/>
      <c r="BN274" s="448"/>
      <c r="BO274" s="448"/>
      <c r="BP274" s="448"/>
      <c r="BQ274" s="448"/>
    </row>
    <row r="275" spans="1:69">
      <c r="A275" s="406"/>
      <c r="B275" s="406"/>
      <c r="C275" s="406"/>
      <c r="D275" s="406"/>
      <c r="E275" s="406"/>
      <c r="F275" s="406"/>
      <c r="G275" s="406"/>
      <c r="H275" s="406"/>
      <c r="I275" s="406"/>
      <c r="J275" s="406"/>
      <c r="K275" s="406"/>
      <c r="L275" s="406"/>
      <c r="M275" s="406"/>
      <c r="N275" s="406"/>
      <c r="O275" s="406"/>
      <c r="P275" s="406"/>
      <c r="Q275" s="406"/>
      <c r="R275" s="406"/>
      <c r="S275" s="406"/>
      <c r="T275" s="406"/>
      <c r="U275" s="406"/>
      <c r="V275" s="406"/>
      <c r="W275" s="406"/>
      <c r="X275" s="406"/>
      <c r="Y275" s="406"/>
      <c r="Z275" s="406"/>
      <c r="AA275" s="406"/>
      <c r="AB275" s="406"/>
      <c r="AC275" s="406"/>
      <c r="AD275" s="406"/>
      <c r="AE275" s="406"/>
      <c r="AF275" s="406"/>
      <c r="AG275" s="448"/>
      <c r="AH275" s="448"/>
      <c r="AI275" s="448"/>
      <c r="AJ275" s="448"/>
      <c r="AK275" s="448"/>
      <c r="AL275" s="448"/>
      <c r="AM275" s="448"/>
      <c r="AN275" s="448"/>
      <c r="AO275" s="448"/>
      <c r="AP275" s="448"/>
      <c r="AQ275" s="448"/>
      <c r="AR275" s="448"/>
      <c r="AS275" s="448"/>
      <c r="AT275" s="448"/>
      <c r="AU275" s="448"/>
      <c r="AV275" s="448"/>
      <c r="AW275" s="448"/>
      <c r="AX275" s="448"/>
      <c r="AY275" s="448"/>
      <c r="AZ275" s="448"/>
      <c r="BB275" s="448"/>
      <c r="BC275" s="448"/>
      <c r="BD275" s="448"/>
      <c r="BE275" s="448"/>
      <c r="BF275" s="448"/>
      <c r="BG275" s="448"/>
      <c r="BH275" s="448"/>
      <c r="BI275" s="448"/>
      <c r="BJ275" s="448"/>
      <c r="BK275" s="448"/>
      <c r="BL275" s="448"/>
      <c r="BM275" s="448"/>
      <c r="BN275" s="448"/>
      <c r="BO275" s="448"/>
      <c r="BP275" s="448"/>
      <c r="BQ275" s="448"/>
    </row>
    <row r="276" spans="1:69">
      <c r="A276" s="406"/>
      <c r="B276" s="406"/>
      <c r="C276" s="406"/>
      <c r="D276" s="406"/>
      <c r="E276" s="406"/>
      <c r="F276" s="406"/>
      <c r="G276" s="406"/>
      <c r="H276" s="406"/>
      <c r="I276" s="406"/>
      <c r="J276" s="406"/>
      <c r="K276" s="406"/>
      <c r="L276" s="406"/>
      <c r="M276" s="406"/>
      <c r="N276" s="406"/>
      <c r="O276" s="406"/>
      <c r="P276" s="406"/>
      <c r="Q276" s="406"/>
      <c r="R276" s="406"/>
      <c r="S276" s="406"/>
      <c r="T276" s="406"/>
      <c r="U276" s="406"/>
      <c r="V276" s="406"/>
      <c r="W276" s="406"/>
      <c r="X276" s="406"/>
      <c r="Y276" s="406"/>
      <c r="Z276" s="406"/>
      <c r="AA276" s="406"/>
      <c r="AB276" s="406"/>
      <c r="AC276" s="406"/>
      <c r="AD276" s="406"/>
      <c r="AE276" s="406"/>
      <c r="AF276" s="406"/>
      <c r="AG276" s="448"/>
      <c r="AH276" s="448"/>
      <c r="AI276" s="448"/>
      <c r="AJ276" s="448"/>
      <c r="AK276" s="448"/>
      <c r="AL276" s="448"/>
      <c r="AM276" s="448"/>
      <c r="AN276" s="448"/>
      <c r="AO276" s="448"/>
      <c r="AP276" s="448"/>
      <c r="AQ276" s="448"/>
      <c r="AR276" s="448"/>
      <c r="AS276" s="448"/>
      <c r="AT276" s="448"/>
      <c r="AU276" s="448"/>
      <c r="AV276" s="448"/>
      <c r="AW276" s="448"/>
      <c r="AX276" s="448"/>
      <c r="AY276" s="448"/>
      <c r="AZ276" s="448"/>
      <c r="BB276" s="448"/>
      <c r="BC276" s="448"/>
      <c r="BD276" s="448"/>
      <c r="BE276" s="448"/>
      <c r="BF276" s="448"/>
      <c r="BG276" s="448"/>
      <c r="BH276" s="448"/>
      <c r="BI276" s="448"/>
      <c r="BJ276" s="448"/>
      <c r="BK276" s="448"/>
      <c r="BL276" s="448"/>
      <c r="BM276" s="448"/>
      <c r="BN276" s="448"/>
      <c r="BO276" s="448"/>
      <c r="BP276" s="448"/>
      <c r="BQ276" s="448"/>
    </row>
    <row r="277" spans="1:69">
      <c r="A277" s="406"/>
      <c r="B277" s="406"/>
      <c r="C277" s="406"/>
      <c r="D277" s="406"/>
      <c r="E277" s="406"/>
      <c r="F277" s="406"/>
      <c r="G277" s="406"/>
      <c r="H277" s="406"/>
      <c r="I277" s="406"/>
      <c r="J277" s="406"/>
      <c r="K277" s="406"/>
      <c r="L277" s="406"/>
      <c r="M277" s="406"/>
      <c r="N277" s="406"/>
      <c r="O277" s="406"/>
      <c r="P277" s="406"/>
      <c r="Q277" s="406"/>
      <c r="R277" s="406"/>
      <c r="S277" s="406"/>
      <c r="T277" s="406"/>
      <c r="U277" s="406"/>
      <c r="V277" s="406"/>
      <c r="W277" s="406"/>
      <c r="X277" s="406"/>
      <c r="Y277" s="406"/>
      <c r="Z277" s="406"/>
      <c r="AA277" s="406"/>
      <c r="AB277" s="406"/>
      <c r="AC277" s="406"/>
      <c r="AD277" s="406"/>
      <c r="AE277" s="406"/>
      <c r="AF277" s="406"/>
      <c r="AG277" s="448"/>
      <c r="AH277" s="448"/>
      <c r="AI277" s="448"/>
      <c r="AJ277" s="448"/>
      <c r="AK277" s="448"/>
      <c r="AL277" s="448"/>
      <c r="AM277" s="448"/>
      <c r="AN277" s="448"/>
      <c r="AO277" s="448"/>
      <c r="AP277" s="448"/>
      <c r="AQ277" s="448"/>
      <c r="AR277" s="448"/>
      <c r="AS277" s="448"/>
      <c r="AT277" s="448"/>
      <c r="AU277" s="448"/>
      <c r="AV277" s="448"/>
      <c r="AW277" s="448"/>
      <c r="AX277" s="448"/>
      <c r="AY277" s="448"/>
      <c r="AZ277" s="448"/>
      <c r="BB277" s="448"/>
      <c r="BC277" s="448"/>
      <c r="BD277" s="448"/>
      <c r="BE277" s="448"/>
      <c r="BF277" s="448"/>
      <c r="BG277" s="448"/>
      <c r="BH277" s="448"/>
      <c r="BI277" s="448"/>
      <c r="BJ277" s="448"/>
      <c r="BK277" s="448"/>
      <c r="BL277" s="448"/>
      <c r="BM277" s="448"/>
      <c r="BN277" s="448"/>
      <c r="BO277" s="448"/>
      <c r="BP277" s="448"/>
      <c r="BQ277" s="448"/>
    </row>
    <row r="278" spans="1:69">
      <c r="A278" s="406"/>
      <c r="B278" s="406"/>
      <c r="C278" s="406"/>
      <c r="D278" s="406"/>
      <c r="E278" s="406"/>
      <c r="F278" s="406"/>
      <c r="G278" s="406"/>
      <c r="H278" s="406"/>
      <c r="I278" s="406"/>
      <c r="J278" s="406"/>
      <c r="K278" s="406"/>
      <c r="L278" s="406"/>
      <c r="M278" s="406"/>
      <c r="N278" s="406"/>
      <c r="O278" s="406"/>
      <c r="P278" s="406"/>
      <c r="Q278" s="406"/>
      <c r="R278" s="406"/>
      <c r="S278" s="406"/>
      <c r="T278" s="406"/>
      <c r="U278" s="406"/>
      <c r="V278" s="406"/>
      <c r="W278" s="406"/>
      <c r="X278" s="406"/>
      <c r="Y278" s="406"/>
      <c r="Z278" s="406"/>
      <c r="AA278" s="406"/>
      <c r="AB278" s="406"/>
      <c r="AC278" s="406"/>
      <c r="AD278" s="406"/>
      <c r="AE278" s="406"/>
      <c r="AF278" s="406"/>
      <c r="AG278" s="448"/>
      <c r="AH278" s="448"/>
      <c r="AI278" s="448"/>
      <c r="AJ278" s="448"/>
      <c r="AK278" s="448"/>
      <c r="AL278" s="448"/>
      <c r="AM278" s="448"/>
      <c r="AN278" s="448"/>
      <c r="AO278" s="448"/>
      <c r="AP278" s="448"/>
      <c r="AQ278" s="448"/>
      <c r="AR278" s="448"/>
      <c r="AS278" s="448"/>
      <c r="AT278" s="448"/>
      <c r="AU278" s="448"/>
      <c r="AV278" s="448"/>
      <c r="AW278" s="448"/>
      <c r="AX278" s="448"/>
      <c r="AY278" s="448"/>
      <c r="AZ278" s="448"/>
      <c r="BB278" s="448"/>
      <c r="BC278" s="448"/>
      <c r="BD278" s="448"/>
      <c r="BE278" s="448"/>
      <c r="BF278" s="448"/>
      <c r="BG278" s="448"/>
      <c r="BH278" s="448"/>
      <c r="BI278" s="448"/>
      <c r="BJ278" s="448"/>
      <c r="BK278" s="448"/>
      <c r="BL278" s="448"/>
      <c r="BM278" s="448"/>
      <c r="BN278" s="448"/>
      <c r="BO278" s="448"/>
      <c r="BP278" s="448"/>
      <c r="BQ278" s="448"/>
    </row>
    <row r="279" spans="1:69">
      <c r="A279" s="406"/>
      <c r="B279" s="406"/>
      <c r="C279" s="406"/>
      <c r="D279" s="406"/>
      <c r="E279" s="406"/>
      <c r="F279" s="406"/>
      <c r="G279" s="406"/>
      <c r="H279" s="406"/>
      <c r="I279" s="406"/>
      <c r="J279" s="406"/>
      <c r="K279" s="406"/>
      <c r="L279" s="406"/>
      <c r="M279" s="406"/>
      <c r="N279" s="406"/>
      <c r="O279" s="406"/>
      <c r="P279" s="406"/>
      <c r="Q279" s="406"/>
      <c r="R279" s="406"/>
      <c r="S279" s="406"/>
      <c r="T279" s="406"/>
      <c r="U279" s="406"/>
      <c r="V279" s="406"/>
      <c r="W279" s="406"/>
      <c r="X279" s="406"/>
      <c r="Y279" s="406"/>
      <c r="Z279" s="406"/>
      <c r="AA279" s="406"/>
      <c r="AB279" s="406"/>
      <c r="AC279" s="406"/>
      <c r="AD279" s="406"/>
      <c r="AE279" s="406"/>
      <c r="AF279" s="406"/>
      <c r="AG279" s="448"/>
      <c r="AH279" s="448"/>
      <c r="AI279" s="448"/>
      <c r="AJ279" s="448"/>
      <c r="AK279" s="448"/>
      <c r="AL279" s="448"/>
      <c r="AM279" s="448"/>
      <c r="AN279" s="448"/>
      <c r="AO279" s="448"/>
      <c r="AP279" s="448"/>
      <c r="AQ279" s="448"/>
      <c r="AR279" s="448"/>
      <c r="AS279" s="448"/>
      <c r="AT279" s="448"/>
      <c r="AU279" s="448"/>
      <c r="AV279" s="448"/>
      <c r="AW279" s="448"/>
      <c r="AX279" s="448"/>
      <c r="AY279" s="448"/>
      <c r="AZ279" s="448"/>
      <c r="BB279" s="448"/>
      <c r="BC279" s="448"/>
      <c r="BD279" s="448"/>
      <c r="BE279" s="448"/>
      <c r="BF279" s="448"/>
      <c r="BG279" s="448"/>
      <c r="BH279" s="448"/>
      <c r="BI279" s="448"/>
      <c r="BJ279" s="448"/>
      <c r="BK279" s="448"/>
      <c r="BL279" s="448"/>
      <c r="BM279" s="448"/>
      <c r="BN279" s="448"/>
      <c r="BO279" s="448"/>
      <c r="BP279" s="448"/>
      <c r="BQ279" s="448"/>
    </row>
    <row r="280" spans="1:69">
      <c r="A280" s="406"/>
      <c r="B280" s="406"/>
      <c r="C280" s="406"/>
      <c r="D280" s="406"/>
      <c r="E280" s="406"/>
      <c r="F280" s="406"/>
      <c r="G280" s="406"/>
      <c r="H280" s="406"/>
      <c r="I280" s="406"/>
      <c r="J280" s="406"/>
      <c r="K280" s="406"/>
      <c r="L280" s="406"/>
      <c r="M280" s="406"/>
      <c r="N280" s="406"/>
      <c r="O280" s="406"/>
      <c r="P280" s="406"/>
      <c r="Q280" s="406"/>
      <c r="R280" s="406"/>
      <c r="S280" s="406"/>
      <c r="T280" s="406"/>
      <c r="U280" s="406"/>
      <c r="V280" s="406"/>
      <c r="W280" s="406"/>
      <c r="X280" s="406"/>
      <c r="Y280" s="406"/>
      <c r="Z280" s="406"/>
      <c r="AA280" s="406"/>
      <c r="AB280" s="406"/>
      <c r="AC280" s="406"/>
      <c r="AD280" s="406"/>
      <c r="AE280" s="406"/>
      <c r="AF280" s="406"/>
      <c r="AG280" s="448"/>
      <c r="AH280" s="448"/>
      <c r="AI280" s="448"/>
      <c r="AJ280" s="448"/>
      <c r="AK280" s="448"/>
      <c r="AL280" s="448"/>
      <c r="AM280" s="448"/>
      <c r="AN280" s="448"/>
      <c r="AO280" s="448"/>
      <c r="AP280" s="448"/>
      <c r="AQ280" s="448"/>
      <c r="AR280" s="448"/>
      <c r="AS280" s="448"/>
      <c r="AT280" s="448"/>
      <c r="AU280" s="448"/>
      <c r="AV280" s="448"/>
      <c r="AW280" s="448"/>
      <c r="AX280" s="448"/>
      <c r="AY280" s="448"/>
      <c r="AZ280" s="448"/>
      <c r="BB280" s="448"/>
      <c r="BC280" s="448"/>
      <c r="BD280" s="448"/>
      <c r="BE280" s="448"/>
      <c r="BF280" s="448"/>
      <c r="BG280" s="448"/>
      <c r="BH280" s="448"/>
      <c r="BI280" s="448"/>
      <c r="BJ280" s="448"/>
      <c r="BK280" s="448"/>
      <c r="BL280" s="448"/>
      <c r="BM280" s="448"/>
      <c r="BN280" s="448"/>
      <c r="BO280" s="448"/>
      <c r="BP280" s="448"/>
      <c r="BQ280" s="448"/>
    </row>
    <row r="281" spans="1:69">
      <c r="A281" s="406"/>
      <c r="B281" s="406"/>
      <c r="C281" s="406"/>
      <c r="D281" s="406"/>
      <c r="E281" s="406"/>
      <c r="F281" s="406"/>
      <c r="G281" s="406"/>
      <c r="H281" s="406"/>
      <c r="I281" s="406"/>
      <c r="J281" s="406"/>
      <c r="K281" s="406"/>
      <c r="L281" s="406"/>
      <c r="M281" s="406"/>
      <c r="N281" s="406"/>
      <c r="O281" s="406"/>
      <c r="P281" s="406"/>
      <c r="Q281" s="406"/>
      <c r="R281" s="406"/>
      <c r="S281" s="406"/>
      <c r="T281" s="406"/>
      <c r="U281" s="406"/>
      <c r="V281" s="406"/>
      <c r="W281" s="406"/>
      <c r="X281" s="406"/>
      <c r="Y281" s="406"/>
      <c r="Z281" s="406"/>
      <c r="AA281" s="406"/>
      <c r="AB281" s="406"/>
      <c r="AC281" s="406"/>
      <c r="AD281" s="406"/>
      <c r="AE281" s="406"/>
      <c r="AF281" s="406"/>
      <c r="AG281" s="448"/>
      <c r="AH281" s="448"/>
      <c r="AI281" s="448"/>
      <c r="AJ281" s="448"/>
      <c r="AK281" s="448"/>
      <c r="AL281" s="448"/>
      <c r="AM281" s="448"/>
      <c r="AN281" s="448"/>
      <c r="AO281" s="448"/>
      <c r="AP281" s="448"/>
      <c r="AQ281" s="448"/>
      <c r="AR281" s="448"/>
      <c r="AS281" s="448"/>
      <c r="AT281" s="448"/>
      <c r="AU281" s="448"/>
      <c r="AV281" s="448"/>
      <c r="AW281" s="448"/>
      <c r="AX281" s="448"/>
      <c r="AY281" s="448"/>
      <c r="AZ281" s="448"/>
      <c r="BB281" s="448"/>
      <c r="BC281" s="448"/>
      <c r="BD281" s="448"/>
      <c r="BE281" s="448"/>
      <c r="BF281" s="448"/>
      <c r="BG281" s="448"/>
      <c r="BH281" s="448"/>
      <c r="BI281" s="448"/>
      <c r="BJ281" s="448"/>
      <c r="BK281" s="448"/>
      <c r="BL281" s="448"/>
      <c r="BM281" s="448"/>
      <c r="BN281" s="448"/>
      <c r="BO281" s="448"/>
      <c r="BP281" s="448"/>
      <c r="BQ281" s="448"/>
    </row>
    <row r="282" spans="1:69">
      <c r="A282" s="406"/>
      <c r="B282" s="406"/>
      <c r="C282" s="406"/>
      <c r="D282" s="406"/>
      <c r="E282" s="406"/>
      <c r="F282" s="406"/>
      <c r="G282" s="406"/>
      <c r="H282" s="406"/>
      <c r="I282" s="406"/>
      <c r="J282" s="406"/>
      <c r="K282" s="406"/>
      <c r="L282" s="406"/>
      <c r="M282" s="406"/>
      <c r="N282" s="406"/>
      <c r="O282" s="406"/>
      <c r="P282" s="406"/>
      <c r="Q282" s="406"/>
      <c r="R282" s="406"/>
      <c r="S282" s="406"/>
      <c r="T282" s="406"/>
      <c r="U282" s="406"/>
      <c r="V282" s="406"/>
      <c r="W282" s="406"/>
      <c r="X282" s="406"/>
      <c r="Y282" s="406"/>
      <c r="Z282" s="406"/>
      <c r="AA282" s="406"/>
      <c r="AB282" s="406"/>
      <c r="AC282" s="406"/>
      <c r="AD282" s="406"/>
      <c r="AE282" s="406"/>
      <c r="AF282" s="406"/>
      <c r="AG282" s="448"/>
      <c r="AH282" s="448"/>
      <c r="AI282" s="448"/>
      <c r="AJ282" s="448"/>
      <c r="AK282" s="448"/>
      <c r="AL282" s="448"/>
      <c r="AM282" s="448"/>
      <c r="AN282" s="448"/>
      <c r="AO282" s="448"/>
      <c r="AP282" s="448"/>
      <c r="AQ282" s="448"/>
      <c r="AR282" s="448"/>
      <c r="AS282" s="448"/>
      <c r="AT282" s="448"/>
      <c r="AU282" s="448"/>
      <c r="AV282" s="448"/>
      <c r="AW282" s="448"/>
      <c r="AX282" s="448"/>
      <c r="AY282" s="448"/>
      <c r="AZ282" s="448"/>
      <c r="BB282" s="448"/>
      <c r="BC282" s="448"/>
      <c r="BD282" s="448"/>
      <c r="BE282" s="448"/>
      <c r="BF282" s="448"/>
      <c r="BG282" s="448"/>
      <c r="BH282" s="448"/>
      <c r="BI282" s="448"/>
      <c r="BJ282" s="448"/>
      <c r="BK282" s="448"/>
      <c r="BL282" s="448"/>
      <c r="BM282" s="448"/>
      <c r="BN282" s="448"/>
      <c r="BO282" s="448"/>
      <c r="BP282" s="448"/>
      <c r="BQ282" s="448"/>
    </row>
    <row r="283" spans="1:69">
      <c r="A283" s="406"/>
      <c r="B283" s="406"/>
      <c r="C283" s="406"/>
      <c r="D283" s="406"/>
      <c r="E283" s="406"/>
      <c r="F283" s="406"/>
      <c r="G283" s="406"/>
      <c r="H283" s="406"/>
      <c r="I283" s="406"/>
      <c r="J283" s="406"/>
      <c r="K283" s="406"/>
      <c r="L283" s="406"/>
      <c r="M283" s="406"/>
      <c r="N283" s="406"/>
      <c r="O283" s="406"/>
      <c r="P283" s="406"/>
      <c r="Q283" s="406"/>
      <c r="R283" s="406"/>
      <c r="S283" s="406"/>
      <c r="T283" s="406"/>
      <c r="U283" s="406"/>
      <c r="V283" s="406"/>
      <c r="W283" s="406"/>
      <c r="X283" s="406"/>
      <c r="Y283" s="406"/>
      <c r="Z283" s="406"/>
      <c r="AA283" s="406"/>
      <c r="AB283" s="406"/>
      <c r="AC283" s="406"/>
      <c r="AD283" s="406"/>
      <c r="AE283" s="406"/>
      <c r="AF283" s="406"/>
      <c r="AG283" s="448"/>
      <c r="AH283" s="448"/>
      <c r="AI283" s="448"/>
      <c r="AJ283" s="448"/>
      <c r="AK283" s="448"/>
      <c r="AL283" s="448"/>
      <c r="AM283" s="448"/>
      <c r="AN283" s="448"/>
      <c r="AO283" s="448"/>
      <c r="AP283" s="448"/>
      <c r="AQ283" s="448"/>
      <c r="AR283" s="448"/>
      <c r="AS283" s="448"/>
      <c r="AT283" s="448"/>
      <c r="AU283" s="448"/>
      <c r="AV283" s="448"/>
      <c r="AW283" s="448"/>
      <c r="AX283" s="448"/>
      <c r="AY283" s="448"/>
      <c r="AZ283" s="448"/>
      <c r="BB283" s="448"/>
      <c r="BC283" s="448"/>
      <c r="BD283" s="448"/>
      <c r="BE283" s="448"/>
      <c r="BF283" s="448"/>
      <c r="BG283" s="448"/>
      <c r="BH283" s="448"/>
      <c r="BI283" s="448"/>
      <c r="BJ283" s="448"/>
      <c r="BK283" s="448"/>
      <c r="BL283" s="448"/>
      <c r="BM283" s="448"/>
      <c r="BN283" s="448"/>
      <c r="BO283" s="448"/>
      <c r="BP283" s="448"/>
      <c r="BQ283" s="448"/>
    </row>
    <row r="284" spans="1:69">
      <c r="A284" s="406"/>
      <c r="B284" s="406"/>
      <c r="C284" s="406"/>
      <c r="D284" s="406"/>
      <c r="E284" s="406"/>
      <c r="F284" s="406"/>
      <c r="G284" s="406"/>
      <c r="H284" s="406"/>
      <c r="I284" s="406"/>
      <c r="J284" s="406"/>
      <c r="K284" s="406"/>
      <c r="L284" s="406"/>
      <c r="M284" s="406"/>
      <c r="N284" s="406"/>
      <c r="O284" s="406"/>
      <c r="P284" s="406"/>
      <c r="Q284" s="406"/>
      <c r="R284" s="406"/>
      <c r="S284" s="406"/>
      <c r="T284" s="406"/>
      <c r="U284" s="406"/>
      <c r="V284" s="406"/>
      <c r="W284" s="406"/>
      <c r="X284" s="406"/>
      <c r="Y284" s="406"/>
      <c r="Z284" s="406"/>
      <c r="AA284" s="406"/>
      <c r="AB284" s="406"/>
      <c r="AC284" s="406"/>
      <c r="AD284" s="406"/>
      <c r="AE284" s="406"/>
      <c r="AF284" s="406"/>
      <c r="AG284" s="448"/>
      <c r="AH284" s="448"/>
      <c r="AI284" s="448"/>
      <c r="AJ284" s="448"/>
      <c r="AK284" s="448"/>
      <c r="AL284" s="448"/>
      <c r="AM284" s="448"/>
      <c r="AN284" s="448"/>
      <c r="AO284" s="448"/>
      <c r="AP284" s="448"/>
      <c r="AQ284" s="448"/>
      <c r="AR284" s="448"/>
      <c r="AS284" s="448"/>
      <c r="AT284" s="448"/>
      <c r="AU284" s="448"/>
      <c r="AV284" s="448"/>
      <c r="AW284" s="448"/>
      <c r="AX284" s="448"/>
      <c r="AY284" s="448"/>
      <c r="AZ284" s="448"/>
      <c r="BB284" s="448"/>
      <c r="BC284" s="448"/>
      <c r="BD284" s="448"/>
      <c r="BE284" s="448"/>
      <c r="BF284" s="448"/>
      <c r="BG284" s="448"/>
      <c r="BH284" s="448"/>
      <c r="BI284" s="448"/>
      <c r="BJ284" s="448"/>
      <c r="BK284" s="448"/>
      <c r="BL284" s="448"/>
      <c r="BM284" s="448"/>
      <c r="BN284" s="448"/>
      <c r="BO284" s="448"/>
      <c r="BP284" s="448"/>
      <c r="BQ284" s="448"/>
    </row>
    <row r="285" spans="1:69">
      <c r="A285" s="406"/>
      <c r="B285" s="406"/>
      <c r="C285" s="406"/>
      <c r="D285" s="406"/>
      <c r="E285" s="406"/>
      <c r="F285" s="406"/>
      <c r="G285" s="406"/>
      <c r="H285" s="406"/>
      <c r="I285" s="406"/>
      <c r="J285" s="406"/>
      <c r="K285" s="406"/>
      <c r="L285" s="406"/>
      <c r="M285" s="406"/>
      <c r="N285" s="406"/>
      <c r="O285" s="406"/>
      <c r="P285" s="406"/>
      <c r="Q285" s="406"/>
      <c r="R285" s="406"/>
      <c r="S285" s="406"/>
      <c r="T285" s="406"/>
      <c r="U285" s="406"/>
      <c r="V285" s="406"/>
      <c r="W285" s="406"/>
      <c r="X285" s="406"/>
      <c r="Y285" s="406"/>
      <c r="Z285" s="406"/>
      <c r="AA285" s="406"/>
      <c r="AB285" s="406"/>
      <c r="AC285" s="406"/>
      <c r="AD285" s="406"/>
      <c r="AE285" s="406"/>
      <c r="AF285" s="406"/>
      <c r="AG285" s="448"/>
      <c r="AH285" s="448"/>
      <c r="AI285" s="448"/>
      <c r="AJ285" s="448"/>
      <c r="AK285" s="448"/>
      <c r="AL285" s="448"/>
      <c r="AM285" s="448"/>
      <c r="AN285" s="448"/>
      <c r="AO285" s="448"/>
      <c r="AP285" s="448"/>
      <c r="AQ285" s="448"/>
      <c r="AR285" s="448"/>
      <c r="AS285" s="448"/>
      <c r="AT285" s="448"/>
      <c r="AU285" s="448"/>
      <c r="AV285" s="448"/>
      <c r="AW285" s="448"/>
      <c r="AX285" s="448"/>
      <c r="AY285" s="448"/>
      <c r="AZ285" s="448"/>
      <c r="BB285" s="448"/>
      <c r="BC285" s="448"/>
      <c r="BD285" s="448"/>
      <c r="BE285" s="448"/>
      <c r="BF285" s="448"/>
      <c r="BG285" s="448"/>
      <c r="BH285" s="448"/>
      <c r="BI285" s="448"/>
      <c r="BJ285" s="448"/>
      <c r="BK285" s="448"/>
      <c r="BL285" s="448"/>
      <c r="BM285" s="448"/>
      <c r="BN285" s="448"/>
      <c r="BO285" s="448"/>
      <c r="BP285" s="448"/>
      <c r="BQ285" s="448"/>
    </row>
    <row r="286" spans="1:69">
      <c r="A286" s="406"/>
      <c r="B286" s="406"/>
      <c r="C286" s="406"/>
      <c r="D286" s="406"/>
      <c r="E286" s="406"/>
      <c r="F286" s="406"/>
      <c r="G286" s="406"/>
      <c r="H286" s="406"/>
      <c r="I286" s="406"/>
      <c r="J286" s="406"/>
      <c r="K286" s="406"/>
      <c r="L286" s="406"/>
      <c r="M286" s="406"/>
      <c r="N286" s="406"/>
      <c r="O286" s="406"/>
      <c r="P286" s="406"/>
      <c r="Q286" s="406"/>
      <c r="R286" s="406"/>
      <c r="S286" s="406"/>
      <c r="T286" s="406"/>
      <c r="U286" s="406"/>
      <c r="V286" s="406"/>
      <c r="W286" s="406"/>
      <c r="X286" s="406"/>
      <c r="Y286" s="406"/>
      <c r="Z286" s="406"/>
      <c r="AA286" s="406"/>
      <c r="AB286" s="406"/>
      <c r="AC286" s="406"/>
      <c r="AD286" s="406"/>
      <c r="AE286" s="406"/>
      <c r="AF286" s="406"/>
      <c r="AG286" s="448"/>
      <c r="AH286" s="448"/>
      <c r="AI286" s="448"/>
      <c r="AJ286" s="448"/>
      <c r="AK286" s="448"/>
      <c r="AL286" s="448"/>
      <c r="AM286" s="448"/>
      <c r="AN286" s="448"/>
      <c r="AO286" s="448"/>
      <c r="AP286" s="448"/>
      <c r="AQ286" s="448"/>
      <c r="AR286" s="448"/>
      <c r="AS286" s="448"/>
      <c r="AT286" s="448"/>
      <c r="AU286" s="448"/>
      <c r="AV286" s="448"/>
      <c r="AW286" s="448"/>
      <c r="AX286" s="448"/>
      <c r="AY286" s="448"/>
      <c r="AZ286" s="448"/>
      <c r="BB286" s="448"/>
      <c r="BC286" s="448"/>
      <c r="BD286" s="448"/>
      <c r="BE286" s="448"/>
      <c r="BF286" s="448"/>
      <c r="BG286" s="448"/>
      <c r="BH286" s="448"/>
      <c r="BI286" s="448"/>
      <c r="BJ286" s="448"/>
      <c r="BK286" s="448"/>
      <c r="BL286" s="448"/>
      <c r="BM286" s="448"/>
      <c r="BN286" s="448"/>
      <c r="BO286" s="448"/>
      <c r="BP286" s="448"/>
      <c r="BQ286" s="448"/>
    </row>
    <row r="287" spans="1:69">
      <c r="A287" s="406"/>
      <c r="B287" s="406"/>
      <c r="C287" s="406"/>
      <c r="D287" s="406"/>
      <c r="E287" s="406"/>
      <c r="F287" s="406"/>
      <c r="G287" s="406"/>
      <c r="H287" s="406"/>
      <c r="I287" s="406"/>
      <c r="J287" s="406"/>
      <c r="K287" s="406"/>
      <c r="L287" s="406"/>
      <c r="M287" s="406"/>
      <c r="N287" s="406"/>
      <c r="O287" s="406"/>
      <c r="P287" s="406"/>
      <c r="Q287" s="406"/>
      <c r="R287" s="406"/>
      <c r="S287" s="406"/>
      <c r="T287" s="406"/>
      <c r="U287" s="406"/>
      <c r="V287" s="406"/>
      <c r="W287" s="406"/>
      <c r="X287" s="406"/>
      <c r="Y287" s="406"/>
      <c r="Z287" s="406"/>
      <c r="AA287" s="406"/>
      <c r="AB287" s="406"/>
      <c r="AC287" s="406"/>
      <c r="AD287" s="406"/>
      <c r="AE287" s="406"/>
      <c r="AF287" s="406"/>
      <c r="AG287" s="448"/>
      <c r="AH287" s="448"/>
      <c r="AI287" s="448"/>
      <c r="AJ287" s="448"/>
      <c r="AK287" s="448"/>
      <c r="AL287" s="448"/>
      <c r="AM287" s="448"/>
      <c r="AN287" s="448"/>
      <c r="AO287" s="448"/>
      <c r="AP287" s="448"/>
      <c r="AQ287" s="448"/>
      <c r="AR287" s="448"/>
      <c r="AS287" s="448"/>
      <c r="AT287" s="448"/>
      <c r="AU287" s="448"/>
      <c r="AV287" s="448"/>
      <c r="AW287" s="448"/>
      <c r="AX287" s="448"/>
      <c r="AY287" s="448"/>
      <c r="AZ287" s="448"/>
      <c r="BB287" s="448"/>
      <c r="BC287" s="448"/>
      <c r="BD287" s="448"/>
      <c r="BE287" s="448"/>
      <c r="BF287" s="448"/>
      <c r="BG287" s="448"/>
      <c r="BH287" s="448"/>
      <c r="BI287" s="448"/>
      <c r="BJ287" s="448"/>
      <c r="BK287" s="448"/>
      <c r="BL287" s="448"/>
      <c r="BM287" s="448"/>
      <c r="BN287" s="448"/>
      <c r="BO287" s="448"/>
      <c r="BP287" s="448"/>
      <c r="BQ287" s="448"/>
    </row>
    <row r="288" spans="1:69">
      <c r="A288" s="406"/>
      <c r="B288" s="406"/>
      <c r="C288" s="406"/>
      <c r="D288" s="406"/>
      <c r="E288" s="406"/>
      <c r="F288" s="406"/>
      <c r="G288" s="406"/>
      <c r="H288" s="406"/>
      <c r="I288" s="406"/>
      <c r="J288" s="406"/>
      <c r="K288" s="406"/>
      <c r="L288" s="406"/>
      <c r="M288" s="406"/>
      <c r="N288" s="406"/>
      <c r="O288" s="406"/>
      <c r="P288" s="406"/>
      <c r="Q288" s="406"/>
      <c r="R288" s="406"/>
      <c r="S288" s="406"/>
      <c r="T288" s="406"/>
      <c r="U288" s="406"/>
      <c r="V288" s="406"/>
      <c r="W288" s="406"/>
      <c r="X288" s="406"/>
      <c r="Y288" s="406"/>
      <c r="Z288" s="406"/>
      <c r="AA288" s="406"/>
      <c r="AB288" s="406"/>
      <c r="AC288" s="406"/>
      <c r="AD288" s="406"/>
      <c r="AE288" s="406"/>
      <c r="AF288" s="406"/>
      <c r="AG288" s="448"/>
      <c r="AH288" s="448"/>
      <c r="AI288" s="448"/>
      <c r="AJ288" s="448"/>
      <c r="AK288" s="448"/>
      <c r="AL288" s="448"/>
      <c r="AM288" s="448"/>
      <c r="AN288" s="448"/>
      <c r="AO288" s="448"/>
      <c r="AP288" s="448"/>
      <c r="AQ288" s="448"/>
      <c r="AR288" s="448"/>
      <c r="AS288" s="448"/>
      <c r="AT288" s="448"/>
      <c r="AU288" s="448"/>
      <c r="AV288" s="448"/>
      <c r="AW288" s="448"/>
      <c r="AX288" s="448"/>
      <c r="AY288" s="448"/>
      <c r="AZ288" s="448"/>
      <c r="BB288" s="448"/>
      <c r="BC288" s="448"/>
      <c r="BD288" s="448"/>
      <c r="BE288" s="448"/>
      <c r="BF288" s="448"/>
      <c r="BG288" s="448"/>
      <c r="BH288" s="448"/>
      <c r="BI288" s="448"/>
      <c r="BJ288" s="448"/>
      <c r="BK288" s="448"/>
      <c r="BL288" s="448"/>
      <c r="BM288" s="448"/>
      <c r="BN288" s="448"/>
      <c r="BO288" s="448"/>
      <c r="BP288" s="448"/>
      <c r="BQ288" s="448"/>
    </row>
    <row r="289" spans="1:69">
      <c r="A289" s="406"/>
      <c r="B289" s="406"/>
      <c r="C289" s="406"/>
      <c r="D289" s="406"/>
      <c r="E289" s="406"/>
      <c r="F289" s="406"/>
      <c r="G289" s="406"/>
      <c r="H289" s="406"/>
      <c r="I289" s="406"/>
      <c r="J289" s="406"/>
      <c r="K289" s="406"/>
      <c r="L289" s="406"/>
      <c r="M289" s="406"/>
      <c r="N289" s="406"/>
      <c r="O289" s="406"/>
      <c r="P289" s="406"/>
      <c r="Q289" s="406"/>
      <c r="R289" s="406"/>
      <c r="S289" s="406"/>
      <c r="T289" s="406"/>
      <c r="U289" s="406"/>
      <c r="V289" s="406"/>
      <c r="W289" s="406"/>
      <c r="X289" s="406"/>
      <c r="Y289" s="406"/>
      <c r="Z289" s="406"/>
      <c r="AA289" s="406"/>
      <c r="AB289" s="406"/>
      <c r="AC289" s="406"/>
      <c r="AD289" s="406"/>
      <c r="AE289" s="406"/>
      <c r="AF289" s="406"/>
      <c r="AG289" s="448"/>
      <c r="AH289" s="448"/>
      <c r="AI289" s="448"/>
      <c r="AJ289" s="448"/>
      <c r="AK289" s="448"/>
      <c r="AL289" s="448"/>
      <c r="AM289" s="448"/>
      <c r="AN289" s="448"/>
      <c r="AO289" s="448"/>
      <c r="AP289" s="448"/>
      <c r="AQ289" s="448"/>
      <c r="AR289" s="448"/>
      <c r="AS289" s="448"/>
      <c r="AT289" s="448"/>
      <c r="AU289" s="448"/>
      <c r="AV289" s="448"/>
      <c r="AW289" s="448"/>
      <c r="AX289" s="448"/>
      <c r="AY289" s="448"/>
      <c r="AZ289" s="448"/>
      <c r="BB289" s="448"/>
      <c r="BC289" s="448"/>
      <c r="BD289" s="448"/>
      <c r="BE289" s="448"/>
      <c r="BF289" s="448"/>
      <c r="BG289" s="448"/>
      <c r="BH289" s="448"/>
      <c r="BI289" s="448"/>
      <c r="BJ289" s="448"/>
      <c r="BK289" s="448"/>
      <c r="BL289" s="448"/>
      <c r="BM289" s="448"/>
      <c r="BN289" s="448"/>
      <c r="BO289" s="448"/>
      <c r="BP289" s="448"/>
      <c r="BQ289" s="448"/>
    </row>
    <row r="290" spans="1:69">
      <c r="A290" s="406"/>
      <c r="B290" s="406"/>
      <c r="C290" s="406"/>
      <c r="D290" s="406"/>
      <c r="E290" s="406"/>
      <c r="F290" s="406"/>
      <c r="G290" s="406"/>
      <c r="H290" s="406"/>
      <c r="I290" s="406"/>
      <c r="J290" s="406"/>
      <c r="K290" s="406"/>
      <c r="L290" s="406"/>
      <c r="M290" s="406"/>
      <c r="N290" s="406"/>
      <c r="O290" s="406"/>
      <c r="P290" s="406"/>
      <c r="Q290" s="406"/>
      <c r="R290" s="406"/>
      <c r="S290" s="406"/>
      <c r="T290" s="406"/>
      <c r="U290" s="406"/>
      <c r="V290" s="406"/>
      <c r="W290" s="406"/>
      <c r="X290" s="406"/>
      <c r="Y290" s="406"/>
      <c r="Z290" s="406"/>
      <c r="AA290" s="406"/>
      <c r="AB290" s="406"/>
      <c r="AC290" s="406"/>
      <c r="AD290" s="406"/>
      <c r="AE290" s="406"/>
      <c r="AF290" s="406"/>
      <c r="AG290" s="448"/>
      <c r="AH290" s="448"/>
      <c r="AI290" s="448"/>
      <c r="AJ290" s="448"/>
      <c r="AK290" s="448"/>
      <c r="AL290" s="448"/>
      <c r="AM290" s="448"/>
      <c r="AN290" s="448"/>
      <c r="AO290" s="448"/>
      <c r="AP290" s="448"/>
      <c r="AQ290" s="448"/>
      <c r="AR290" s="448"/>
      <c r="AS290" s="448"/>
      <c r="AT290" s="448"/>
      <c r="AU290" s="448"/>
      <c r="AV290" s="448"/>
      <c r="AW290" s="448"/>
      <c r="AX290" s="448"/>
      <c r="AY290" s="448"/>
      <c r="AZ290" s="448"/>
      <c r="BB290" s="448"/>
      <c r="BC290" s="448"/>
      <c r="BD290" s="448"/>
      <c r="BE290" s="448"/>
      <c r="BF290" s="448"/>
      <c r="BG290" s="448"/>
      <c r="BH290" s="448"/>
      <c r="BI290" s="448"/>
      <c r="BJ290" s="448"/>
      <c r="BK290" s="448"/>
      <c r="BL290" s="448"/>
      <c r="BM290" s="448"/>
      <c r="BN290" s="448"/>
      <c r="BO290" s="448"/>
      <c r="BP290" s="448"/>
      <c r="BQ290" s="448"/>
    </row>
    <row r="291" spans="1:69">
      <c r="A291" s="406"/>
      <c r="B291" s="406"/>
      <c r="C291" s="406"/>
      <c r="D291" s="406"/>
      <c r="E291" s="406"/>
      <c r="F291" s="406"/>
      <c r="G291" s="406"/>
      <c r="H291" s="406"/>
      <c r="I291" s="406"/>
      <c r="J291" s="406"/>
      <c r="K291" s="406"/>
      <c r="L291" s="406"/>
      <c r="M291" s="406"/>
      <c r="N291" s="406"/>
      <c r="O291" s="406"/>
      <c r="P291" s="406"/>
      <c r="Q291" s="406"/>
      <c r="R291" s="406"/>
      <c r="S291" s="406"/>
      <c r="T291" s="406"/>
      <c r="U291" s="406"/>
      <c r="V291" s="406"/>
      <c r="W291" s="406"/>
      <c r="X291" s="406"/>
      <c r="Y291" s="406"/>
      <c r="Z291" s="406"/>
      <c r="AA291" s="406"/>
      <c r="AB291" s="406"/>
      <c r="AC291" s="406"/>
      <c r="AD291" s="406"/>
      <c r="AE291" s="406"/>
      <c r="AF291" s="406"/>
      <c r="AG291" s="448"/>
      <c r="AH291" s="448"/>
      <c r="AI291" s="448"/>
      <c r="AJ291" s="448"/>
      <c r="AK291" s="448"/>
      <c r="AL291" s="448"/>
      <c r="AM291" s="448"/>
      <c r="AN291" s="448"/>
      <c r="AO291" s="448"/>
      <c r="AP291" s="448"/>
      <c r="AQ291" s="448"/>
      <c r="AR291" s="448"/>
      <c r="AS291" s="448"/>
      <c r="AT291" s="448"/>
      <c r="AU291" s="448"/>
      <c r="AV291" s="448"/>
      <c r="AW291" s="448"/>
      <c r="AX291" s="448"/>
      <c r="AY291" s="448"/>
      <c r="AZ291" s="448"/>
      <c r="BB291" s="448"/>
      <c r="BC291" s="448"/>
      <c r="BD291" s="448"/>
      <c r="BE291" s="448"/>
      <c r="BF291" s="448"/>
      <c r="BG291" s="448"/>
      <c r="BH291" s="448"/>
      <c r="BI291" s="448"/>
      <c r="BJ291" s="448"/>
      <c r="BK291" s="448"/>
      <c r="BL291" s="448"/>
      <c r="BM291" s="448"/>
      <c r="BN291" s="448"/>
      <c r="BO291" s="448"/>
      <c r="BP291" s="448"/>
      <c r="BQ291" s="448"/>
    </row>
    <row r="292" spans="1:69">
      <c r="A292" s="406"/>
      <c r="B292" s="406"/>
      <c r="C292" s="406"/>
      <c r="D292" s="406"/>
      <c r="E292" s="406"/>
      <c r="F292" s="406"/>
      <c r="G292" s="406"/>
      <c r="H292" s="406"/>
      <c r="I292" s="406"/>
      <c r="J292" s="406"/>
      <c r="K292" s="406"/>
      <c r="L292" s="406"/>
      <c r="M292" s="406"/>
      <c r="N292" s="406"/>
      <c r="O292" s="406"/>
      <c r="P292" s="406"/>
      <c r="Q292" s="406"/>
      <c r="R292" s="406"/>
      <c r="S292" s="406"/>
      <c r="T292" s="406"/>
      <c r="U292" s="406"/>
      <c r="V292" s="406"/>
      <c r="W292" s="406"/>
      <c r="X292" s="406"/>
      <c r="Y292" s="406"/>
      <c r="Z292" s="406"/>
      <c r="AA292" s="406"/>
      <c r="AB292" s="406"/>
      <c r="AC292" s="406"/>
      <c r="AD292" s="406"/>
      <c r="AE292" s="406"/>
      <c r="AF292" s="406"/>
      <c r="AG292" s="448"/>
      <c r="AH292" s="448"/>
      <c r="AI292" s="448"/>
      <c r="AJ292" s="448"/>
      <c r="AK292" s="448"/>
      <c r="AL292" s="448"/>
      <c r="AM292" s="448"/>
      <c r="AN292" s="448"/>
      <c r="AO292" s="448"/>
      <c r="AP292" s="448"/>
      <c r="AQ292" s="448"/>
      <c r="AR292" s="448"/>
      <c r="AS292" s="448"/>
      <c r="AT292" s="448"/>
      <c r="AU292" s="448"/>
      <c r="AV292" s="448"/>
      <c r="AW292" s="448"/>
      <c r="AX292" s="448"/>
      <c r="AY292" s="448"/>
      <c r="AZ292" s="448"/>
      <c r="BB292" s="448"/>
      <c r="BC292" s="448"/>
      <c r="BD292" s="448"/>
      <c r="BE292" s="448"/>
      <c r="BF292" s="448"/>
      <c r="BG292" s="448"/>
      <c r="BH292" s="448"/>
      <c r="BI292" s="448"/>
      <c r="BJ292" s="448"/>
      <c r="BK292" s="448"/>
      <c r="BL292" s="448"/>
      <c r="BM292" s="448"/>
      <c r="BN292" s="448"/>
      <c r="BO292" s="448"/>
      <c r="BP292" s="448"/>
      <c r="BQ292" s="448"/>
    </row>
    <row r="293" spans="1:69">
      <c r="A293" s="406"/>
      <c r="B293" s="406"/>
      <c r="C293" s="406"/>
      <c r="D293" s="406"/>
      <c r="E293" s="406"/>
      <c r="F293" s="406"/>
      <c r="G293" s="406"/>
      <c r="H293" s="406"/>
      <c r="I293" s="406"/>
      <c r="J293" s="406"/>
      <c r="K293" s="406"/>
      <c r="L293" s="406"/>
      <c r="M293" s="406"/>
      <c r="N293" s="406"/>
      <c r="O293" s="406"/>
      <c r="P293" s="406"/>
      <c r="Q293" s="406"/>
      <c r="R293" s="406"/>
      <c r="S293" s="406"/>
      <c r="T293" s="406"/>
      <c r="U293" s="406"/>
      <c r="V293" s="406"/>
      <c r="W293" s="406"/>
      <c r="X293" s="406"/>
      <c r="Y293" s="406"/>
      <c r="Z293" s="406"/>
      <c r="AA293" s="406"/>
      <c r="AB293" s="406"/>
      <c r="AC293" s="406"/>
      <c r="AD293" s="406"/>
      <c r="AE293" s="406"/>
      <c r="AF293" s="406"/>
      <c r="AG293" s="448"/>
      <c r="AH293" s="448"/>
      <c r="AI293" s="448"/>
      <c r="AJ293" s="448"/>
      <c r="AK293" s="448"/>
      <c r="AL293" s="448"/>
      <c r="AM293" s="448"/>
      <c r="AN293" s="448"/>
      <c r="AO293" s="448"/>
      <c r="AP293" s="448"/>
      <c r="AQ293" s="448"/>
      <c r="AR293" s="448"/>
      <c r="AS293" s="448"/>
      <c r="AT293" s="448"/>
      <c r="AU293" s="448"/>
      <c r="AV293" s="448"/>
      <c r="AW293" s="448"/>
      <c r="AX293" s="448"/>
      <c r="AY293" s="448"/>
      <c r="AZ293" s="448"/>
      <c r="BB293" s="448"/>
      <c r="BC293" s="448"/>
      <c r="BD293" s="448"/>
      <c r="BE293" s="448"/>
      <c r="BF293" s="448"/>
      <c r="BG293" s="448"/>
      <c r="BH293" s="448"/>
      <c r="BI293" s="448"/>
      <c r="BJ293" s="448"/>
      <c r="BK293" s="448"/>
      <c r="BL293" s="448"/>
      <c r="BM293" s="448"/>
      <c r="BN293" s="448"/>
      <c r="BO293" s="448"/>
      <c r="BP293" s="448"/>
      <c r="BQ293" s="448"/>
    </row>
    <row r="294" spans="1:69">
      <c r="A294" s="406"/>
      <c r="B294" s="406"/>
      <c r="C294" s="406"/>
      <c r="D294" s="406"/>
      <c r="E294" s="406"/>
      <c r="F294" s="406"/>
      <c r="G294" s="406"/>
      <c r="H294" s="406"/>
      <c r="I294" s="406"/>
      <c r="J294" s="406"/>
      <c r="K294" s="406"/>
      <c r="L294" s="406"/>
      <c r="M294" s="406"/>
      <c r="N294" s="406"/>
      <c r="O294" s="406"/>
      <c r="P294" s="406"/>
      <c r="Q294" s="406"/>
      <c r="R294" s="406"/>
      <c r="S294" s="406"/>
      <c r="T294" s="406"/>
      <c r="U294" s="406"/>
      <c r="V294" s="406"/>
      <c r="W294" s="406"/>
      <c r="X294" s="406"/>
      <c r="Y294" s="406"/>
      <c r="Z294" s="406"/>
      <c r="AA294" s="406"/>
      <c r="AB294" s="406"/>
      <c r="AC294" s="406"/>
      <c r="AD294" s="406"/>
      <c r="AE294" s="406"/>
      <c r="AF294" s="406"/>
      <c r="AG294" s="448"/>
      <c r="AH294" s="448"/>
      <c r="AI294" s="448"/>
      <c r="AJ294" s="448"/>
      <c r="AK294" s="448"/>
      <c r="AL294" s="448"/>
      <c r="AM294" s="448"/>
      <c r="AN294" s="448"/>
      <c r="AO294" s="448"/>
      <c r="AP294" s="448"/>
      <c r="AQ294" s="448"/>
      <c r="AR294" s="448"/>
      <c r="AS294" s="448"/>
      <c r="AT294" s="448"/>
      <c r="AU294" s="448"/>
      <c r="AV294" s="448"/>
      <c r="AW294" s="448"/>
      <c r="AX294" s="448"/>
      <c r="AY294" s="448"/>
      <c r="AZ294" s="448"/>
      <c r="BB294" s="448"/>
      <c r="BC294" s="448"/>
      <c r="BD294" s="448"/>
      <c r="BE294" s="448"/>
      <c r="BF294" s="448"/>
      <c r="BG294" s="448"/>
      <c r="BH294" s="448"/>
      <c r="BI294" s="448"/>
      <c r="BJ294" s="448"/>
      <c r="BK294" s="448"/>
      <c r="BL294" s="448"/>
      <c r="BM294" s="448"/>
      <c r="BN294" s="448"/>
      <c r="BO294" s="448"/>
      <c r="BP294" s="448"/>
      <c r="BQ294" s="448"/>
    </row>
    <row r="295" spans="1:69">
      <c r="A295" s="406"/>
      <c r="B295" s="406"/>
      <c r="C295" s="406"/>
      <c r="D295" s="406"/>
      <c r="E295" s="406"/>
      <c r="F295" s="406"/>
      <c r="G295" s="406"/>
      <c r="H295" s="406"/>
      <c r="I295" s="406"/>
      <c r="J295" s="406"/>
      <c r="K295" s="406"/>
      <c r="L295" s="406"/>
      <c r="M295" s="406"/>
      <c r="N295" s="406"/>
      <c r="O295" s="406"/>
      <c r="P295" s="406"/>
      <c r="Q295" s="406"/>
      <c r="R295" s="406"/>
      <c r="S295" s="406"/>
      <c r="T295" s="406"/>
      <c r="U295" s="406"/>
      <c r="V295" s="406"/>
      <c r="W295" s="406"/>
      <c r="X295" s="406"/>
      <c r="Y295" s="406"/>
      <c r="Z295" s="406"/>
      <c r="AA295" s="406"/>
      <c r="AB295" s="406"/>
      <c r="AC295" s="406"/>
      <c r="AD295" s="406"/>
      <c r="AE295" s="406"/>
      <c r="AF295" s="406"/>
      <c r="AG295" s="448"/>
      <c r="AH295" s="448"/>
      <c r="AI295" s="448"/>
      <c r="AJ295" s="448"/>
      <c r="AK295" s="448"/>
      <c r="AL295" s="448"/>
      <c r="AM295" s="448"/>
      <c r="AN295" s="448"/>
      <c r="AO295" s="448"/>
      <c r="AP295" s="448"/>
      <c r="AQ295" s="448"/>
      <c r="AR295" s="448"/>
      <c r="AS295" s="448"/>
      <c r="AT295" s="448"/>
      <c r="AU295" s="448"/>
      <c r="AV295" s="448"/>
      <c r="AW295" s="448"/>
      <c r="AX295" s="448"/>
      <c r="AY295" s="448"/>
      <c r="AZ295" s="448"/>
      <c r="BB295" s="448"/>
      <c r="BC295" s="448"/>
      <c r="BD295" s="448"/>
      <c r="BE295" s="448"/>
      <c r="BF295" s="448"/>
      <c r="BG295" s="448"/>
      <c r="BH295" s="448"/>
      <c r="BI295" s="448"/>
      <c r="BJ295" s="448"/>
      <c r="BK295" s="448"/>
      <c r="BL295" s="448"/>
      <c r="BM295" s="448"/>
      <c r="BN295" s="448"/>
      <c r="BO295" s="448"/>
      <c r="BP295" s="448"/>
      <c r="BQ295" s="448"/>
    </row>
    <row r="296" spans="1:69">
      <c r="A296" s="406"/>
      <c r="B296" s="406"/>
      <c r="C296" s="406"/>
      <c r="D296" s="406"/>
      <c r="E296" s="406"/>
      <c r="F296" s="406"/>
      <c r="G296" s="406"/>
      <c r="H296" s="406"/>
      <c r="I296" s="406"/>
      <c r="J296" s="406"/>
      <c r="K296" s="406"/>
      <c r="L296" s="406"/>
      <c r="M296" s="406"/>
      <c r="N296" s="406"/>
      <c r="O296" s="406"/>
      <c r="P296" s="406"/>
      <c r="Q296" s="406"/>
      <c r="R296" s="406"/>
      <c r="S296" s="406"/>
      <c r="T296" s="406"/>
      <c r="U296" s="406"/>
      <c r="V296" s="406"/>
      <c r="W296" s="406"/>
      <c r="X296" s="406"/>
      <c r="Y296" s="406"/>
      <c r="Z296" s="406"/>
      <c r="AA296" s="406"/>
      <c r="AB296" s="406"/>
      <c r="AC296" s="406"/>
      <c r="AD296" s="406"/>
      <c r="AE296" s="406"/>
      <c r="AF296" s="406"/>
      <c r="AG296" s="448"/>
      <c r="AH296" s="448"/>
      <c r="AI296" s="448"/>
      <c r="AJ296" s="448"/>
      <c r="AK296" s="448"/>
      <c r="AL296" s="448"/>
      <c r="AM296" s="448"/>
      <c r="AN296" s="448"/>
      <c r="AO296" s="448"/>
      <c r="AP296" s="448"/>
      <c r="AQ296" s="448"/>
      <c r="AR296" s="448"/>
      <c r="AS296" s="448"/>
      <c r="AT296" s="448"/>
      <c r="AU296" s="448"/>
      <c r="AV296" s="448"/>
      <c r="AW296" s="448"/>
      <c r="AX296" s="448"/>
      <c r="AY296" s="448"/>
      <c r="AZ296" s="448"/>
      <c r="BB296" s="448"/>
      <c r="BC296" s="448"/>
      <c r="BD296" s="448"/>
      <c r="BE296" s="448"/>
      <c r="BF296" s="448"/>
      <c r="BG296" s="448"/>
      <c r="BH296" s="448"/>
      <c r="BI296" s="448"/>
      <c r="BJ296" s="448"/>
      <c r="BK296" s="448"/>
      <c r="BL296" s="448"/>
      <c r="BM296" s="448"/>
      <c r="BN296" s="448"/>
      <c r="BO296" s="448"/>
      <c r="BP296" s="448"/>
      <c r="BQ296" s="448"/>
    </row>
    <row r="297" spans="1:69">
      <c r="A297" s="406"/>
      <c r="B297" s="406"/>
      <c r="C297" s="406"/>
      <c r="D297" s="406"/>
      <c r="E297" s="406"/>
      <c r="F297" s="406"/>
      <c r="G297" s="406"/>
      <c r="H297" s="406"/>
      <c r="I297" s="406"/>
      <c r="J297" s="406"/>
      <c r="K297" s="406"/>
      <c r="L297" s="406"/>
      <c r="M297" s="406"/>
      <c r="N297" s="406"/>
      <c r="O297" s="406"/>
      <c r="P297" s="406"/>
      <c r="Q297" s="406"/>
      <c r="R297" s="406"/>
      <c r="S297" s="406"/>
      <c r="T297" s="406"/>
      <c r="U297" s="406"/>
      <c r="V297" s="406"/>
      <c r="W297" s="406"/>
      <c r="X297" s="406"/>
      <c r="Y297" s="406"/>
      <c r="Z297" s="406"/>
      <c r="AA297" s="406"/>
      <c r="AB297" s="406"/>
      <c r="AC297" s="406"/>
      <c r="AD297" s="406"/>
      <c r="AE297" s="406"/>
      <c r="AF297" s="406"/>
      <c r="AG297" s="448"/>
      <c r="AH297" s="448"/>
      <c r="AI297" s="448"/>
      <c r="AJ297" s="448"/>
      <c r="AK297" s="448"/>
      <c r="AL297" s="448"/>
      <c r="AM297" s="448"/>
      <c r="AN297" s="448"/>
      <c r="AO297" s="448"/>
      <c r="AP297" s="448"/>
      <c r="AQ297" s="448"/>
      <c r="AR297" s="448"/>
      <c r="AS297" s="448"/>
      <c r="AT297" s="448"/>
      <c r="AU297" s="448"/>
      <c r="AV297" s="448"/>
      <c r="AW297" s="448"/>
      <c r="AX297" s="448"/>
      <c r="AY297" s="448"/>
      <c r="AZ297" s="448"/>
      <c r="BB297" s="448"/>
      <c r="BC297" s="448"/>
      <c r="BD297" s="448"/>
      <c r="BE297" s="448"/>
      <c r="BF297" s="448"/>
      <c r="BG297" s="448"/>
      <c r="BH297" s="448"/>
      <c r="BI297" s="448"/>
      <c r="BJ297" s="448"/>
      <c r="BK297" s="448"/>
      <c r="BL297" s="448"/>
      <c r="BM297" s="448"/>
      <c r="BN297" s="448"/>
      <c r="BO297" s="448"/>
      <c r="BP297" s="448"/>
      <c r="BQ297" s="448"/>
    </row>
    <row r="298" spans="1:69">
      <c r="A298" s="406"/>
      <c r="B298" s="406"/>
      <c r="C298" s="406"/>
      <c r="D298" s="406"/>
      <c r="E298" s="406"/>
      <c r="F298" s="406"/>
      <c r="G298" s="406"/>
      <c r="H298" s="406"/>
      <c r="I298" s="406"/>
      <c r="J298" s="406"/>
      <c r="K298" s="406"/>
      <c r="L298" s="406"/>
      <c r="M298" s="406"/>
      <c r="N298" s="406"/>
      <c r="O298" s="406"/>
      <c r="P298" s="406"/>
      <c r="Q298" s="406"/>
      <c r="R298" s="406"/>
      <c r="S298" s="406"/>
      <c r="T298" s="406"/>
      <c r="U298" s="406"/>
      <c r="V298" s="406"/>
      <c r="W298" s="406"/>
      <c r="X298" s="406"/>
      <c r="Y298" s="406"/>
      <c r="Z298" s="406"/>
      <c r="AA298" s="406"/>
      <c r="AB298" s="406"/>
      <c r="AC298" s="406"/>
      <c r="AD298" s="406"/>
      <c r="AE298" s="406"/>
      <c r="AF298" s="406"/>
      <c r="AG298" s="448"/>
      <c r="AH298" s="448"/>
      <c r="AI298" s="448"/>
      <c r="AJ298" s="448"/>
      <c r="AK298" s="448"/>
      <c r="AL298" s="448"/>
      <c r="AM298" s="448"/>
      <c r="AN298" s="448"/>
      <c r="AO298" s="448"/>
      <c r="AP298" s="448"/>
      <c r="AQ298" s="448"/>
      <c r="AR298" s="448"/>
      <c r="AS298" s="448"/>
      <c r="AT298" s="448"/>
      <c r="AU298" s="448"/>
      <c r="AV298" s="448"/>
      <c r="AW298" s="448"/>
      <c r="AX298" s="448"/>
      <c r="AY298" s="448"/>
      <c r="AZ298" s="448"/>
      <c r="BB298" s="448"/>
      <c r="BC298" s="448"/>
      <c r="BD298" s="448"/>
      <c r="BE298" s="448"/>
      <c r="BF298" s="448"/>
      <c r="BG298" s="448"/>
      <c r="BH298" s="448"/>
      <c r="BI298" s="448"/>
      <c r="BJ298" s="448"/>
      <c r="BK298" s="448"/>
      <c r="BL298" s="448"/>
      <c r="BM298" s="448"/>
      <c r="BN298" s="448"/>
      <c r="BO298" s="448"/>
      <c r="BP298" s="448"/>
      <c r="BQ298" s="448"/>
    </row>
    <row r="299" spans="1:69">
      <c r="A299" s="406"/>
      <c r="B299" s="406"/>
      <c r="C299" s="406"/>
      <c r="D299" s="406"/>
      <c r="E299" s="406"/>
      <c r="F299" s="406"/>
      <c r="G299" s="406"/>
      <c r="H299" s="406"/>
      <c r="I299" s="406"/>
      <c r="J299" s="406"/>
      <c r="K299" s="406"/>
      <c r="L299" s="406"/>
      <c r="M299" s="406"/>
      <c r="N299" s="406"/>
      <c r="O299" s="406"/>
      <c r="P299" s="406"/>
      <c r="Q299" s="406"/>
      <c r="R299" s="406"/>
      <c r="S299" s="406"/>
      <c r="T299" s="406"/>
      <c r="U299" s="406"/>
      <c r="V299" s="406"/>
      <c r="W299" s="406"/>
      <c r="X299" s="406"/>
      <c r="Y299" s="406"/>
      <c r="Z299" s="406"/>
      <c r="AA299" s="406"/>
      <c r="AB299" s="406"/>
      <c r="AC299" s="406"/>
      <c r="AD299" s="406"/>
      <c r="AE299" s="406"/>
      <c r="AF299" s="406"/>
      <c r="AG299" s="448"/>
      <c r="AH299" s="448"/>
      <c r="AI299" s="448"/>
      <c r="AJ299" s="448"/>
      <c r="AK299" s="448"/>
      <c r="AL299" s="448"/>
      <c r="AM299" s="448"/>
      <c r="AN299" s="448"/>
      <c r="AO299" s="448"/>
      <c r="AP299" s="448"/>
      <c r="AQ299" s="448"/>
      <c r="AR299" s="448"/>
      <c r="AS299" s="448"/>
      <c r="AT299" s="448"/>
      <c r="AU299" s="448"/>
      <c r="AV299" s="448"/>
      <c r="AW299" s="448"/>
      <c r="AX299" s="448"/>
      <c r="AY299" s="448"/>
      <c r="AZ299" s="448"/>
      <c r="BB299" s="448"/>
      <c r="BC299" s="448"/>
      <c r="BD299" s="448"/>
      <c r="BE299" s="448"/>
      <c r="BF299" s="448"/>
      <c r="BG299" s="448"/>
      <c r="BH299" s="448"/>
      <c r="BI299" s="448"/>
      <c r="BJ299" s="448"/>
      <c r="BK299" s="448"/>
      <c r="BL299" s="448"/>
      <c r="BM299" s="448"/>
      <c r="BN299" s="448"/>
      <c r="BO299" s="448"/>
      <c r="BP299" s="448"/>
      <c r="BQ299" s="448"/>
    </row>
    <row r="300" spans="1:69">
      <c r="A300" s="406"/>
      <c r="B300" s="406"/>
      <c r="C300" s="406"/>
      <c r="D300" s="406"/>
      <c r="E300" s="406"/>
      <c r="F300" s="406"/>
      <c r="G300" s="406"/>
      <c r="H300" s="406"/>
      <c r="I300" s="406"/>
      <c r="J300" s="406"/>
      <c r="K300" s="406"/>
      <c r="L300" s="406"/>
      <c r="M300" s="406"/>
      <c r="N300" s="406"/>
      <c r="O300" s="406"/>
      <c r="P300" s="406"/>
      <c r="Q300" s="406"/>
      <c r="R300" s="406"/>
      <c r="S300" s="406"/>
      <c r="T300" s="406"/>
      <c r="U300" s="406"/>
      <c r="V300" s="406"/>
      <c r="W300" s="406"/>
      <c r="X300" s="406"/>
      <c r="Y300" s="406"/>
      <c r="Z300" s="406"/>
      <c r="AA300" s="406"/>
      <c r="AB300" s="406"/>
      <c r="AC300" s="406"/>
      <c r="AD300" s="406"/>
      <c r="AE300" s="406"/>
      <c r="AF300" s="406"/>
      <c r="AG300" s="448"/>
      <c r="AH300" s="448"/>
      <c r="AI300" s="448"/>
      <c r="AJ300" s="448"/>
      <c r="AK300" s="448"/>
      <c r="AL300" s="448"/>
      <c r="AM300" s="448"/>
      <c r="AN300" s="448"/>
      <c r="AO300" s="448"/>
      <c r="AP300" s="448"/>
      <c r="AQ300" s="448"/>
      <c r="AR300" s="448"/>
      <c r="AS300" s="448"/>
      <c r="AT300" s="448"/>
      <c r="AU300" s="448"/>
      <c r="AV300" s="448"/>
      <c r="AW300" s="448"/>
      <c r="AX300" s="448"/>
      <c r="AY300" s="448"/>
      <c r="AZ300" s="448"/>
      <c r="BB300" s="448"/>
      <c r="BC300" s="448"/>
      <c r="BD300" s="448"/>
      <c r="BE300" s="448"/>
      <c r="BF300" s="448"/>
      <c r="BG300" s="448"/>
      <c r="BH300" s="448"/>
      <c r="BI300" s="448"/>
      <c r="BJ300" s="448"/>
      <c r="BK300" s="448"/>
      <c r="BL300" s="448"/>
      <c r="BM300" s="448"/>
      <c r="BN300" s="448"/>
      <c r="BO300" s="448"/>
      <c r="BP300" s="448"/>
      <c r="BQ300" s="448"/>
    </row>
    <row r="301" spans="1:69">
      <c r="A301" s="406"/>
      <c r="B301" s="406"/>
      <c r="C301" s="406"/>
      <c r="D301" s="406"/>
      <c r="E301" s="406"/>
      <c r="F301" s="406"/>
      <c r="G301" s="406"/>
      <c r="H301" s="406"/>
      <c r="I301" s="406"/>
      <c r="J301" s="406"/>
      <c r="K301" s="406"/>
      <c r="L301" s="406"/>
      <c r="M301" s="406"/>
      <c r="N301" s="406"/>
      <c r="O301" s="406"/>
      <c r="P301" s="406"/>
      <c r="Q301" s="406"/>
      <c r="R301" s="406"/>
      <c r="S301" s="406"/>
      <c r="T301" s="406"/>
      <c r="U301" s="406"/>
      <c r="V301" s="406"/>
      <c r="W301" s="406"/>
      <c r="X301" s="406"/>
      <c r="Y301" s="406"/>
      <c r="Z301" s="406"/>
      <c r="AA301" s="406"/>
      <c r="AB301" s="406"/>
      <c r="AC301" s="406"/>
      <c r="AD301" s="406"/>
      <c r="AE301" s="406"/>
      <c r="AF301" s="406"/>
      <c r="AG301" s="448"/>
      <c r="AH301" s="448"/>
      <c r="AI301" s="448"/>
      <c r="AJ301" s="448"/>
      <c r="AK301" s="448"/>
      <c r="AL301" s="448"/>
      <c r="AM301" s="448"/>
      <c r="AN301" s="448"/>
      <c r="AO301" s="448"/>
      <c r="AP301" s="448"/>
      <c r="AQ301" s="448"/>
      <c r="AR301" s="448"/>
      <c r="AS301" s="448"/>
      <c r="AT301" s="448"/>
      <c r="AU301" s="448"/>
      <c r="AV301" s="448"/>
      <c r="AW301" s="448"/>
      <c r="AX301" s="448"/>
      <c r="AY301" s="448"/>
      <c r="AZ301" s="448"/>
      <c r="BB301" s="448"/>
      <c r="BC301" s="448"/>
      <c r="BD301" s="448"/>
      <c r="BE301" s="448"/>
      <c r="BF301" s="448"/>
      <c r="BG301" s="448"/>
      <c r="BH301" s="448"/>
      <c r="BI301" s="448"/>
      <c r="BJ301" s="448"/>
      <c r="BK301" s="448"/>
      <c r="BL301" s="448"/>
      <c r="BM301" s="448"/>
      <c r="BN301" s="448"/>
      <c r="BO301" s="448"/>
      <c r="BP301" s="448"/>
      <c r="BQ301" s="448"/>
    </row>
    <row r="302" spans="1:69">
      <c r="A302" s="406"/>
      <c r="B302" s="406"/>
      <c r="C302" s="406"/>
      <c r="D302" s="406"/>
      <c r="E302" s="406"/>
      <c r="F302" s="406"/>
      <c r="G302" s="406"/>
      <c r="H302" s="406"/>
      <c r="I302" s="406"/>
      <c r="J302" s="406"/>
      <c r="K302" s="406"/>
      <c r="L302" s="406"/>
      <c r="M302" s="406"/>
      <c r="N302" s="406"/>
      <c r="O302" s="406"/>
      <c r="P302" s="406"/>
      <c r="Q302" s="406"/>
      <c r="R302" s="406"/>
      <c r="S302" s="406"/>
      <c r="T302" s="406"/>
      <c r="U302" s="406"/>
      <c r="V302" s="406"/>
      <c r="W302" s="406"/>
      <c r="X302" s="406"/>
      <c r="Y302" s="406"/>
      <c r="Z302" s="406"/>
      <c r="AA302" s="406"/>
      <c r="AB302" s="406"/>
      <c r="AC302" s="406"/>
      <c r="AD302" s="406"/>
      <c r="AE302" s="406"/>
      <c r="AF302" s="406"/>
      <c r="AG302" s="448"/>
      <c r="AH302" s="448"/>
      <c r="AI302" s="448"/>
      <c r="AJ302" s="448"/>
      <c r="AK302" s="448"/>
      <c r="AL302" s="448"/>
      <c r="AM302" s="448"/>
      <c r="AN302" s="448"/>
      <c r="AO302" s="448"/>
      <c r="AP302" s="448"/>
      <c r="AQ302" s="448"/>
      <c r="AR302" s="448"/>
      <c r="AS302" s="448"/>
      <c r="AT302" s="448"/>
      <c r="AU302" s="448"/>
      <c r="AV302" s="448"/>
      <c r="AW302" s="448"/>
      <c r="AX302" s="448"/>
      <c r="AY302" s="448"/>
      <c r="AZ302" s="448"/>
      <c r="BB302" s="448"/>
      <c r="BC302" s="448"/>
      <c r="BD302" s="448"/>
      <c r="BE302" s="448"/>
      <c r="BF302" s="448"/>
      <c r="BG302" s="448"/>
      <c r="BH302" s="448"/>
      <c r="BI302" s="448"/>
      <c r="BJ302" s="448"/>
      <c r="BK302" s="448"/>
      <c r="BL302" s="448"/>
      <c r="BM302" s="448"/>
      <c r="BN302" s="448"/>
      <c r="BO302" s="448"/>
      <c r="BP302" s="448"/>
      <c r="BQ302" s="448"/>
    </row>
    <row r="303" spans="1:69">
      <c r="A303" s="406"/>
      <c r="B303" s="406"/>
      <c r="C303" s="406"/>
      <c r="D303" s="406"/>
      <c r="E303" s="406"/>
      <c r="F303" s="406"/>
      <c r="G303" s="406"/>
      <c r="H303" s="406"/>
      <c r="I303" s="406"/>
      <c r="J303" s="406"/>
      <c r="K303" s="406"/>
      <c r="L303" s="406"/>
      <c r="M303" s="406"/>
      <c r="N303" s="406"/>
      <c r="O303" s="406"/>
      <c r="P303" s="406"/>
      <c r="Q303" s="406"/>
      <c r="R303" s="406"/>
      <c r="S303" s="406"/>
      <c r="T303" s="406"/>
      <c r="U303" s="406"/>
      <c r="V303" s="406"/>
      <c r="W303" s="406"/>
      <c r="X303" s="406"/>
      <c r="Y303" s="406"/>
      <c r="Z303" s="406"/>
      <c r="AA303" s="406"/>
      <c r="AB303" s="406"/>
      <c r="AC303" s="406"/>
      <c r="AD303" s="406"/>
      <c r="AE303" s="406"/>
      <c r="AF303" s="406"/>
      <c r="AG303" s="448"/>
      <c r="AH303" s="448"/>
      <c r="AI303" s="448"/>
      <c r="AJ303" s="448"/>
      <c r="AK303" s="448"/>
      <c r="AL303" s="448"/>
      <c r="AM303" s="448"/>
      <c r="AN303" s="448"/>
      <c r="AO303" s="448"/>
      <c r="AP303" s="448"/>
      <c r="AQ303" s="448"/>
      <c r="AR303" s="448"/>
      <c r="AS303" s="448"/>
      <c r="AT303" s="448"/>
      <c r="AU303" s="448"/>
      <c r="AV303" s="448"/>
      <c r="AW303" s="448"/>
      <c r="AX303" s="448"/>
      <c r="AY303" s="448"/>
      <c r="AZ303" s="448"/>
      <c r="BB303" s="448"/>
      <c r="BC303" s="448"/>
      <c r="BD303" s="448"/>
      <c r="BE303" s="448"/>
      <c r="BF303" s="448"/>
      <c r="BG303" s="448"/>
      <c r="BH303" s="448"/>
      <c r="BI303" s="448"/>
      <c r="BJ303" s="448"/>
      <c r="BK303" s="448"/>
      <c r="BL303" s="448"/>
      <c r="BM303" s="448"/>
      <c r="BN303" s="448"/>
      <c r="BO303" s="448"/>
      <c r="BP303" s="448"/>
      <c r="BQ303" s="448"/>
    </row>
    <row r="304" spans="1:69">
      <c r="A304" s="406"/>
      <c r="B304" s="406"/>
      <c r="C304" s="406"/>
      <c r="D304" s="406"/>
      <c r="E304" s="406"/>
      <c r="F304" s="406"/>
      <c r="G304" s="406"/>
      <c r="H304" s="406"/>
      <c r="I304" s="406"/>
      <c r="J304" s="406"/>
      <c r="K304" s="406"/>
      <c r="L304" s="406"/>
      <c r="M304" s="406"/>
      <c r="N304" s="406"/>
      <c r="O304" s="406"/>
      <c r="P304" s="406"/>
      <c r="Q304" s="406"/>
      <c r="R304" s="406"/>
      <c r="S304" s="406"/>
      <c r="T304" s="406"/>
      <c r="U304" s="406"/>
      <c r="V304" s="406"/>
      <c r="W304" s="406"/>
      <c r="X304" s="406"/>
      <c r="Y304" s="406"/>
      <c r="Z304" s="406"/>
      <c r="AA304" s="406"/>
      <c r="AB304" s="406"/>
      <c r="AC304" s="406"/>
      <c r="AD304" s="406"/>
      <c r="AE304" s="406"/>
      <c r="AF304" s="406"/>
      <c r="AG304" s="448"/>
      <c r="AH304" s="448"/>
      <c r="AI304" s="448"/>
      <c r="AJ304" s="448"/>
      <c r="AK304" s="448"/>
      <c r="AL304" s="448"/>
      <c r="AM304" s="448"/>
      <c r="AN304" s="448"/>
      <c r="AO304" s="448"/>
      <c r="AP304" s="448"/>
      <c r="AQ304" s="448"/>
      <c r="AR304" s="448"/>
      <c r="AS304" s="448"/>
      <c r="AT304" s="448"/>
      <c r="AU304" s="448"/>
      <c r="AV304" s="448"/>
      <c r="AW304" s="448"/>
      <c r="AX304" s="448"/>
      <c r="AY304" s="448"/>
      <c r="AZ304" s="448"/>
      <c r="BB304" s="448"/>
      <c r="BC304" s="448"/>
      <c r="BD304" s="448"/>
      <c r="BE304" s="448"/>
      <c r="BF304" s="448"/>
      <c r="BG304" s="448"/>
      <c r="BH304" s="448"/>
      <c r="BI304" s="448"/>
      <c r="BJ304" s="448"/>
      <c r="BK304" s="448"/>
      <c r="BL304" s="448"/>
      <c r="BM304" s="448"/>
      <c r="BN304" s="448"/>
      <c r="BO304" s="448"/>
      <c r="BP304" s="448"/>
      <c r="BQ304" s="448"/>
    </row>
    <row r="305" spans="1:69">
      <c r="A305" s="406"/>
      <c r="B305" s="406"/>
      <c r="C305" s="406"/>
      <c r="D305" s="406"/>
      <c r="E305" s="406"/>
      <c r="F305" s="406"/>
      <c r="G305" s="406"/>
      <c r="H305" s="406"/>
      <c r="I305" s="406"/>
      <c r="J305" s="406"/>
      <c r="K305" s="406"/>
      <c r="L305" s="406"/>
      <c r="M305" s="406"/>
      <c r="N305" s="406"/>
      <c r="O305" s="406"/>
      <c r="P305" s="406"/>
      <c r="Q305" s="406"/>
      <c r="R305" s="406"/>
      <c r="S305" s="406"/>
      <c r="T305" s="406"/>
      <c r="U305" s="406"/>
      <c r="V305" s="406"/>
      <c r="W305" s="406"/>
      <c r="X305" s="406"/>
      <c r="Y305" s="406"/>
      <c r="Z305" s="406"/>
      <c r="AA305" s="406"/>
      <c r="AB305" s="406"/>
      <c r="AC305" s="406"/>
      <c r="AD305" s="406"/>
      <c r="AE305" s="406"/>
      <c r="AF305" s="406"/>
      <c r="AG305" s="448"/>
      <c r="AH305" s="448"/>
      <c r="AI305" s="448"/>
      <c r="AJ305" s="448"/>
      <c r="AK305" s="448"/>
      <c r="AL305" s="448"/>
      <c r="AM305" s="448"/>
      <c r="AN305" s="448"/>
      <c r="AO305" s="448"/>
      <c r="AP305" s="448"/>
      <c r="AQ305" s="448"/>
      <c r="AR305" s="448"/>
      <c r="AS305" s="448"/>
      <c r="AT305" s="448"/>
      <c r="AU305" s="448"/>
      <c r="AV305" s="448"/>
      <c r="AW305" s="448"/>
      <c r="AX305" s="448"/>
      <c r="AY305" s="448"/>
      <c r="AZ305" s="448"/>
      <c r="BB305" s="448"/>
      <c r="BC305" s="448"/>
      <c r="BD305" s="448"/>
      <c r="BE305" s="448"/>
      <c r="BF305" s="448"/>
      <c r="BG305" s="448"/>
      <c r="BH305" s="448"/>
      <c r="BI305" s="448"/>
      <c r="BJ305" s="448"/>
      <c r="BK305" s="448"/>
      <c r="BL305" s="448"/>
      <c r="BM305" s="448"/>
      <c r="BN305" s="448"/>
      <c r="BO305" s="448"/>
      <c r="BP305" s="448"/>
      <c r="BQ305" s="448"/>
    </row>
    <row r="306" spans="1:69">
      <c r="A306" s="406"/>
      <c r="B306" s="406"/>
      <c r="C306" s="406"/>
      <c r="D306" s="406"/>
      <c r="E306" s="406"/>
      <c r="F306" s="406"/>
      <c r="G306" s="406"/>
      <c r="H306" s="406"/>
      <c r="I306" s="406"/>
      <c r="J306" s="406"/>
      <c r="K306" s="406"/>
      <c r="L306" s="406"/>
      <c r="M306" s="406"/>
      <c r="N306" s="406"/>
      <c r="O306" s="406"/>
      <c r="P306" s="406"/>
      <c r="Q306" s="406"/>
      <c r="R306" s="406"/>
      <c r="S306" s="406"/>
      <c r="T306" s="406"/>
      <c r="U306" s="406"/>
      <c r="V306" s="406"/>
      <c r="W306" s="406"/>
      <c r="X306" s="406"/>
      <c r="Y306" s="406"/>
      <c r="Z306" s="406"/>
      <c r="AA306" s="406"/>
      <c r="AB306" s="406"/>
      <c r="AC306" s="406"/>
      <c r="AD306" s="406"/>
      <c r="AE306" s="406"/>
      <c r="AF306" s="406"/>
      <c r="AG306" s="448"/>
      <c r="AH306" s="448"/>
      <c r="AI306" s="448"/>
      <c r="AJ306" s="448"/>
      <c r="AK306" s="448"/>
      <c r="AL306" s="448"/>
      <c r="AM306" s="448"/>
      <c r="AN306" s="448"/>
      <c r="AO306" s="448"/>
      <c r="AP306" s="448"/>
      <c r="AQ306" s="448"/>
      <c r="AR306" s="448"/>
      <c r="AS306" s="448"/>
      <c r="AT306" s="448"/>
      <c r="AU306" s="448"/>
      <c r="AV306" s="448"/>
      <c r="AW306" s="448"/>
      <c r="AX306" s="448"/>
      <c r="AY306" s="448"/>
      <c r="AZ306" s="448"/>
      <c r="BB306" s="448"/>
      <c r="BC306" s="448"/>
      <c r="BD306" s="448"/>
      <c r="BE306" s="448"/>
      <c r="BF306" s="448"/>
      <c r="BG306" s="448"/>
      <c r="BH306" s="448"/>
      <c r="BI306" s="448"/>
      <c r="BJ306" s="448"/>
      <c r="BK306" s="448"/>
      <c r="BL306" s="448"/>
      <c r="BM306" s="448"/>
      <c r="BN306" s="448"/>
      <c r="BO306" s="448"/>
      <c r="BP306" s="448"/>
      <c r="BQ306" s="448"/>
    </row>
    <row r="307" spans="1:69">
      <c r="A307" s="406"/>
      <c r="B307" s="406"/>
      <c r="C307" s="406"/>
      <c r="D307" s="406"/>
      <c r="E307" s="406"/>
      <c r="F307" s="406"/>
      <c r="G307" s="406"/>
      <c r="H307" s="406"/>
      <c r="I307" s="406"/>
      <c r="J307" s="406"/>
      <c r="K307" s="406"/>
      <c r="L307" s="406"/>
      <c r="M307" s="406"/>
      <c r="N307" s="406"/>
      <c r="O307" s="406"/>
      <c r="P307" s="406"/>
      <c r="Q307" s="406"/>
      <c r="R307" s="406"/>
      <c r="S307" s="406"/>
      <c r="T307" s="406"/>
      <c r="U307" s="406"/>
      <c r="V307" s="406"/>
      <c r="W307" s="406"/>
      <c r="X307" s="406"/>
      <c r="Y307" s="406"/>
      <c r="Z307" s="406"/>
      <c r="AA307" s="406"/>
      <c r="AB307" s="406"/>
      <c r="AC307" s="406"/>
      <c r="AD307" s="406"/>
      <c r="AE307" s="406"/>
      <c r="AF307" s="406"/>
      <c r="AG307" s="448"/>
      <c r="AH307" s="448"/>
      <c r="AI307" s="448"/>
      <c r="AJ307" s="448"/>
      <c r="AK307" s="448"/>
      <c r="AL307" s="448"/>
      <c r="AM307" s="448"/>
      <c r="AN307" s="448"/>
      <c r="AO307" s="448"/>
      <c r="AP307" s="448"/>
      <c r="AQ307" s="448"/>
      <c r="AR307" s="448"/>
      <c r="AS307" s="448"/>
      <c r="AT307" s="448"/>
      <c r="AU307" s="448"/>
      <c r="AV307" s="448"/>
      <c r="AW307" s="448"/>
      <c r="AX307" s="448"/>
      <c r="AY307" s="448"/>
      <c r="AZ307" s="448"/>
      <c r="BB307" s="448"/>
      <c r="BC307" s="448"/>
      <c r="BD307" s="448"/>
      <c r="BE307" s="448"/>
      <c r="BF307" s="448"/>
      <c r="BG307" s="448"/>
      <c r="BH307" s="448"/>
      <c r="BI307" s="448"/>
      <c r="BJ307" s="448"/>
      <c r="BK307" s="448"/>
      <c r="BL307" s="448"/>
      <c r="BM307" s="448"/>
      <c r="BN307" s="448"/>
      <c r="BO307" s="448"/>
      <c r="BP307" s="448"/>
      <c r="BQ307" s="448"/>
    </row>
    <row r="308" spans="1:69">
      <c r="A308" s="406"/>
      <c r="B308" s="406"/>
      <c r="C308" s="406"/>
      <c r="D308" s="406"/>
      <c r="E308" s="406"/>
      <c r="F308" s="406"/>
      <c r="G308" s="406"/>
      <c r="H308" s="406"/>
      <c r="I308" s="406"/>
      <c r="J308" s="406"/>
      <c r="K308" s="406"/>
      <c r="L308" s="406"/>
      <c r="M308" s="406"/>
      <c r="N308" s="406"/>
      <c r="O308" s="406"/>
      <c r="P308" s="406"/>
      <c r="Q308" s="406"/>
      <c r="R308" s="406"/>
      <c r="S308" s="406"/>
      <c r="T308" s="406"/>
      <c r="U308" s="406"/>
      <c r="V308" s="406"/>
      <c r="W308" s="406"/>
      <c r="X308" s="406"/>
      <c r="Y308" s="406"/>
      <c r="Z308" s="406"/>
      <c r="AA308" s="406"/>
      <c r="AB308" s="406"/>
      <c r="AC308" s="406"/>
      <c r="AD308" s="406"/>
      <c r="AE308" s="406"/>
      <c r="AF308" s="406"/>
      <c r="AG308" s="448"/>
      <c r="AH308" s="448"/>
      <c r="AI308" s="448"/>
      <c r="AJ308" s="448"/>
      <c r="AK308" s="448"/>
      <c r="AL308" s="448"/>
      <c r="AM308" s="448"/>
      <c r="AN308" s="448"/>
      <c r="AO308" s="448"/>
      <c r="AP308" s="448"/>
      <c r="AQ308" s="448"/>
      <c r="AR308" s="448"/>
      <c r="AS308" s="448"/>
      <c r="AT308" s="448"/>
      <c r="AU308" s="448"/>
      <c r="AV308" s="448"/>
      <c r="AW308" s="448"/>
      <c r="AX308" s="448"/>
      <c r="AY308" s="448"/>
      <c r="AZ308" s="448"/>
      <c r="BB308" s="448"/>
      <c r="BC308" s="448"/>
      <c r="BD308" s="448"/>
      <c r="BE308" s="448"/>
      <c r="BF308" s="448"/>
      <c r="BG308" s="448"/>
      <c r="BH308" s="448"/>
      <c r="BI308" s="448"/>
      <c r="BJ308" s="448"/>
      <c r="BK308" s="448"/>
      <c r="BL308" s="448"/>
      <c r="BM308" s="448"/>
      <c r="BN308" s="448"/>
      <c r="BO308" s="448"/>
      <c r="BP308" s="448"/>
      <c r="BQ308" s="448"/>
    </row>
    <row r="309" spans="1:69">
      <c r="A309" s="406"/>
      <c r="B309" s="406"/>
      <c r="C309" s="406"/>
      <c r="D309" s="406"/>
      <c r="E309" s="406"/>
      <c r="F309" s="406"/>
      <c r="G309" s="406"/>
      <c r="H309" s="406"/>
      <c r="I309" s="406"/>
      <c r="J309" s="406"/>
      <c r="K309" s="406"/>
      <c r="L309" s="406"/>
      <c r="M309" s="406"/>
      <c r="N309" s="406"/>
      <c r="O309" s="406"/>
      <c r="P309" s="406"/>
      <c r="Q309" s="406"/>
      <c r="R309" s="406"/>
      <c r="S309" s="406"/>
      <c r="T309" s="406"/>
      <c r="U309" s="406"/>
      <c r="V309" s="406"/>
      <c r="W309" s="406"/>
      <c r="X309" s="406"/>
      <c r="Y309" s="406"/>
      <c r="Z309" s="406"/>
      <c r="AA309" s="406"/>
      <c r="AB309" s="406"/>
      <c r="AC309" s="406"/>
      <c r="AD309" s="406"/>
      <c r="AE309" s="406"/>
      <c r="AF309" s="406"/>
      <c r="AG309" s="448"/>
      <c r="AH309" s="448"/>
      <c r="AI309" s="448"/>
      <c r="AJ309" s="448"/>
      <c r="AK309" s="448"/>
      <c r="AL309" s="448"/>
      <c r="AM309" s="448"/>
      <c r="AN309" s="448"/>
      <c r="AO309" s="448"/>
      <c r="AP309" s="448"/>
      <c r="AQ309" s="448"/>
      <c r="AR309" s="448"/>
      <c r="AS309" s="448"/>
      <c r="AT309" s="448"/>
      <c r="AU309" s="448"/>
      <c r="AV309" s="448"/>
      <c r="AW309" s="448"/>
      <c r="AX309" s="448"/>
      <c r="AY309" s="448"/>
      <c r="AZ309" s="448"/>
      <c r="BB309" s="448"/>
      <c r="BC309" s="448"/>
      <c r="BD309" s="448"/>
      <c r="BE309" s="448"/>
      <c r="BF309" s="448"/>
      <c r="BG309" s="448"/>
      <c r="BH309" s="448"/>
      <c r="BI309" s="448"/>
      <c r="BJ309" s="448"/>
      <c r="BK309" s="448"/>
      <c r="BL309" s="448"/>
      <c r="BM309" s="448"/>
      <c r="BN309" s="448"/>
      <c r="BO309" s="448"/>
      <c r="BP309" s="448"/>
      <c r="BQ309" s="448"/>
    </row>
    <row r="310" spans="1:69">
      <c r="A310" s="406"/>
      <c r="B310" s="406"/>
      <c r="C310" s="406"/>
      <c r="D310" s="406"/>
      <c r="E310" s="406"/>
      <c r="F310" s="406"/>
      <c r="G310" s="406"/>
      <c r="H310" s="406"/>
      <c r="I310" s="406"/>
      <c r="J310" s="406"/>
      <c r="K310" s="406"/>
      <c r="L310" s="406"/>
      <c r="M310" s="406"/>
      <c r="N310" s="406"/>
      <c r="O310" s="406"/>
      <c r="P310" s="406"/>
      <c r="Q310" s="406"/>
      <c r="R310" s="406"/>
      <c r="S310" s="406"/>
      <c r="T310" s="406"/>
      <c r="U310" s="406"/>
      <c r="V310" s="406"/>
      <c r="W310" s="406"/>
      <c r="X310" s="406"/>
      <c r="Y310" s="406"/>
      <c r="Z310" s="406"/>
      <c r="AA310" s="406"/>
      <c r="AB310" s="406"/>
      <c r="AC310" s="406"/>
      <c r="AD310" s="406"/>
      <c r="AE310" s="406"/>
      <c r="AF310" s="406"/>
      <c r="AG310" s="448"/>
      <c r="AH310" s="448"/>
      <c r="AI310" s="448"/>
      <c r="AJ310" s="448"/>
      <c r="AK310" s="448"/>
      <c r="AL310" s="448"/>
      <c r="AM310" s="448"/>
      <c r="AN310" s="448"/>
      <c r="AO310" s="448"/>
      <c r="AP310" s="448"/>
      <c r="AQ310" s="448"/>
      <c r="AR310" s="448"/>
      <c r="AS310" s="448"/>
      <c r="AT310" s="448"/>
      <c r="AU310" s="448"/>
      <c r="AV310" s="448"/>
      <c r="AW310" s="448"/>
      <c r="AX310" s="448"/>
      <c r="AY310" s="448"/>
      <c r="AZ310" s="448"/>
      <c r="BB310" s="448"/>
      <c r="BC310" s="448"/>
      <c r="BD310" s="448"/>
      <c r="BE310" s="448"/>
      <c r="BF310" s="448"/>
      <c r="BG310" s="448"/>
      <c r="BH310" s="448"/>
      <c r="BI310" s="448"/>
      <c r="BJ310" s="448"/>
      <c r="BK310" s="448"/>
      <c r="BL310" s="448"/>
      <c r="BM310" s="448"/>
      <c r="BN310" s="448"/>
      <c r="BO310" s="448"/>
      <c r="BP310" s="448"/>
      <c r="BQ310" s="448"/>
    </row>
    <row r="311" spans="1:69">
      <c r="A311" s="406"/>
      <c r="B311" s="406"/>
      <c r="C311" s="406"/>
      <c r="D311" s="406"/>
      <c r="E311" s="406"/>
      <c r="F311" s="406"/>
      <c r="G311" s="406"/>
      <c r="H311" s="406"/>
      <c r="I311" s="406"/>
      <c r="J311" s="406"/>
      <c r="K311" s="406"/>
      <c r="L311" s="406"/>
      <c r="M311" s="406"/>
      <c r="N311" s="406"/>
      <c r="O311" s="406"/>
      <c r="P311" s="406"/>
      <c r="Q311" s="406"/>
      <c r="R311" s="406"/>
      <c r="S311" s="406"/>
      <c r="T311" s="406"/>
      <c r="U311" s="406"/>
      <c r="V311" s="406"/>
      <c r="W311" s="406"/>
      <c r="X311" s="406"/>
      <c r="Y311" s="406"/>
      <c r="Z311" s="406"/>
      <c r="AA311" s="406"/>
      <c r="AB311" s="406"/>
      <c r="AC311" s="406"/>
      <c r="AD311" s="406"/>
      <c r="AE311" s="406"/>
      <c r="AF311" s="406"/>
      <c r="AG311" s="448"/>
      <c r="AH311" s="448"/>
      <c r="AI311" s="448"/>
      <c r="AJ311" s="448"/>
      <c r="AK311" s="448"/>
      <c r="AL311" s="448"/>
      <c r="AM311" s="448"/>
      <c r="AN311" s="448"/>
      <c r="AO311" s="448"/>
      <c r="AP311" s="448"/>
      <c r="AQ311" s="448"/>
      <c r="AR311" s="448"/>
      <c r="AS311" s="448"/>
      <c r="AT311" s="448"/>
      <c r="AU311" s="448"/>
      <c r="AV311" s="448"/>
      <c r="AW311" s="448"/>
      <c r="AX311" s="448"/>
      <c r="AY311" s="448"/>
      <c r="AZ311" s="448"/>
      <c r="BB311" s="448"/>
      <c r="BC311" s="448"/>
      <c r="BD311" s="448"/>
      <c r="BE311" s="448"/>
      <c r="BF311" s="448"/>
      <c r="BG311" s="448"/>
      <c r="BH311" s="448"/>
      <c r="BI311" s="448"/>
      <c r="BJ311" s="448"/>
      <c r="BK311" s="448"/>
      <c r="BL311" s="448"/>
      <c r="BM311" s="448"/>
      <c r="BN311" s="448"/>
      <c r="BO311" s="448"/>
      <c r="BP311" s="448"/>
      <c r="BQ311" s="448"/>
    </row>
    <row r="312" spans="1:69">
      <c r="A312" s="406"/>
      <c r="B312" s="406"/>
      <c r="C312" s="406"/>
      <c r="D312" s="406"/>
      <c r="E312" s="406"/>
      <c r="F312" s="406"/>
      <c r="G312" s="406"/>
      <c r="H312" s="406"/>
      <c r="I312" s="406"/>
      <c r="J312" s="406"/>
      <c r="K312" s="406"/>
      <c r="L312" s="406"/>
      <c r="M312" s="406"/>
      <c r="N312" s="406"/>
      <c r="O312" s="406"/>
      <c r="P312" s="406"/>
      <c r="Q312" s="406"/>
      <c r="R312" s="406"/>
      <c r="S312" s="406"/>
      <c r="T312" s="406"/>
      <c r="U312" s="406"/>
      <c r="V312" s="406"/>
      <c r="W312" s="406"/>
      <c r="X312" s="406"/>
      <c r="Y312" s="406"/>
      <c r="Z312" s="406"/>
      <c r="AA312" s="406"/>
      <c r="AB312" s="406"/>
      <c r="AC312" s="406"/>
      <c r="AD312" s="406"/>
      <c r="AE312" s="406"/>
      <c r="AF312" s="406"/>
      <c r="AG312" s="448"/>
      <c r="AH312" s="448"/>
      <c r="AI312" s="448"/>
      <c r="AJ312" s="448"/>
      <c r="AK312" s="448"/>
      <c r="AL312" s="448"/>
      <c r="AM312" s="448"/>
      <c r="AN312" s="448"/>
      <c r="AO312" s="448"/>
      <c r="AP312" s="448"/>
      <c r="AQ312" s="448"/>
      <c r="AR312" s="448"/>
      <c r="AS312" s="448"/>
      <c r="AT312" s="448"/>
      <c r="AU312" s="448"/>
      <c r="AV312" s="448"/>
      <c r="AW312" s="448"/>
      <c r="AX312" s="448"/>
      <c r="AY312" s="448"/>
      <c r="AZ312" s="448"/>
      <c r="BB312" s="448"/>
      <c r="BC312" s="448"/>
      <c r="BD312" s="448"/>
      <c r="BE312" s="448"/>
      <c r="BF312" s="448"/>
      <c r="BG312" s="448"/>
      <c r="BH312" s="448"/>
      <c r="BI312" s="448"/>
      <c r="BJ312" s="448"/>
      <c r="BK312" s="448"/>
      <c r="BL312" s="448"/>
      <c r="BM312" s="448"/>
      <c r="BN312" s="448"/>
      <c r="BO312" s="448"/>
      <c r="BP312" s="448"/>
      <c r="BQ312" s="448"/>
    </row>
    <row r="313" spans="1:69">
      <c r="A313" s="406"/>
      <c r="B313" s="406"/>
      <c r="C313" s="406"/>
      <c r="D313" s="406"/>
      <c r="E313" s="406"/>
      <c r="F313" s="406"/>
      <c r="G313" s="406"/>
      <c r="H313" s="406"/>
      <c r="I313" s="406"/>
      <c r="J313" s="406"/>
      <c r="K313" s="406"/>
      <c r="L313" s="406"/>
      <c r="M313" s="406"/>
      <c r="N313" s="406"/>
      <c r="O313" s="406"/>
      <c r="P313" s="406"/>
      <c r="Q313" s="406"/>
      <c r="R313" s="406"/>
      <c r="S313" s="406"/>
      <c r="T313" s="406"/>
      <c r="U313" s="406"/>
      <c r="V313" s="406"/>
      <c r="W313" s="406"/>
      <c r="X313" s="406"/>
      <c r="Y313" s="406"/>
      <c r="Z313" s="406"/>
      <c r="AA313" s="406"/>
      <c r="AB313" s="406"/>
      <c r="AC313" s="406"/>
      <c r="AD313" s="406"/>
      <c r="AE313" s="406"/>
      <c r="AF313" s="406"/>
      <c r="AG313" s="448"/>
      <c r="AH313" s="448"/>
      <c r="AI313" s="448"/>
      <c r="AJ313" s="448"/>
      <c r="AK313" s="448"/>
      <c r="AL313" s="448"/>
      <c r="AM313" s="448"/>
      <c r="AN313" s="448"/>
      <c r="AO313" s="448"/>
      <c r="AP313" s="448"/>
      <c r="AQ313" s="448"/>
      <c r="AR313" s="448"/>
      <c r="AS313" s="448"/>
      <c r="AT313" s="448"/>
      <c r="AU313" s="448"/>
      <c r="AV313" s="448"/>
      <c r="AW313" s="448"/>
      <c r="AX313" s="448"/>
      <c r="AY313" s="448"/>
      <c r="AZ313" s="448"/>
      <c r="BB313" s="448"/>
      <c r="BC313" s="448"/>
      <c r="BD313" s="448"/>
      <c r="BE313" s="448"/>
      <c r="BF313" s="448"/>
      <c r="BG313" s="448"/>
      <c r="BH313" s="448"/>
      <c r="BI313" s="448"/>
      <c r="BJ313" s="448"/>
      <c r="BK313" s="448"/>
      <c r="BL313" s="448"/>
      <c r="BM313" s="448"/>
      <c r="BN313" s="448"/>
      <c r="BO313" s="448"/>
      <c r="BP313" s="448"/>
      <c r="BQ313" s="448"/>
    </row>
    <row r="314" spans="1:69">
      <c r="A314" s="406"/>
      <c r="B314" s="406"/>
      <c r="C314" s="406"/>
      <c r="D314" s="406"/>
      <c r="E314" s="406"/>
      <c r="F314" s="406"/>
      <c r="G314" s="406"/>
      <c r="H314" s="406"/>
      <c r="I314" s="406"/>
      <c r="J314" s="406"/>
      <c r="K314" s="406"/>
      <c r="L314" s="406"/>
      <c r="M314" s="406"/>
      <c r="N314" s="406"/>
      <c r="O314" s="406"/>
      <c r="P314" s="406"/>
      <c r="Q314" s="406"/>
      <c r="R314" s="406"/>
      <c r="S314" s="406"/>
      <c r="T314" s="406"/>
      <c r="U314" s="406"/>
      <c r="V314" s="406"/>
      <c r="W314" s="406"/>
      <c r="X314" s="406"/>
      <c r="Y314" s="406"/>
      <c r="Z314" s="406"/>
      <c r="AA314" s="406"/>
      <c r="AB314" s="406"/>
      <c r="AC314" s="406"/>
      <c r="AD314" s="406"/>
      <c r="AE314" s="406"/>
      <c r="AF314" s="406"/>
      <c r="AG314" s="448"/>
      <c r="AH314" s="448"/>
      <c r="AI314" s="448"/>
      <c r="AJ314" s="448"/>
      <c r="AK314" s="448"/>
      <c r="AL314" s="448"/>
      <c r="AM314" s="448"/>
      <c r="AN314" s="448"/>
      <c r="AO314" s="448"/>
      <c r="AP314" s="448"/>
      <c r="AQ314" s="448"/>
      <c r="AR314" s="448"/>
      <c r="AS314" s="448"/>
      <c r="AT314" s="448"/>
      <c r="AU314" s="448"/>
      <c r="AV314" s="448"/>
      <c r="AW314" s="448"/>
      <c r="AX314" s="448"/>
      <c r="AY314" s="448"/>
      <c r="AZ314" s="448"/>
      <c r="BB314" s="448"/>
      <c r="BC314" s="448"/>
      <c r="BD314" s="448"/>
      <c r="BE314" s="448"/>
      <c r="BF314" s="448"/>
      <c r="BG314" s="448"/>
      <c r="BH314" s="448"/>
      <c r="BI314" s="448"/>
      <c r="BJ314" s="448"/>
      <c r="BK314" s="448"/>
      <c r="BL314" s="448"/>
      <c r="BM314" s="448"/>
      <c r="BN314" s="448"/>
      <c r="BO314" s="448"/>
      <c r="BP314" s="448"/>
      <c r="BQ314" s="448"/>
    </row>
    <row r="315" spans="1:69">
      <c r="A315" s="406"/>
      <c r="B315" s="406"/>
      <c r="C315" s="406"/>
      <c r="D315" s="406"/>
      <c r="E315" s="406"/>
      <c r="F315" s="406"/>
      <c r="G315" s="406"/>
      <c r="H315" s="406"/>
      <c r="I315" s="406"/>
      <c r="J315" s="406"/>
      <c r="K315" s="406"/>
      <c r="L315" s="406"/>
      <c r="M315" s="406"/>
      <c r="N315" s="406"/>
      <c r="O315" s="406"/>
      <c r="P315" s="406"/>
      <c r="Q315" s="406"/>
      <c r="R315" s="406"/>
      <c r="S315" s="406"/>
      <c r="T315" s="406"/>
      <c r="U315" s="406"/>
      <c r="V315" s="406"/>
      <c r="W315" s="406"/>
      <c r="X315" s="406"/>
      <c r="Y315" s="406"/>
      <c r="Z315" s="406"/>
      <c r="AA315" s="406"/>
      <c r="AB315" s="406"/>
      <c r="AC315" s="406"/>
      <c r="AD315" s="406"/>
      <c r="AE315" s="406"/>
      <c r="AF315" s="406"/>
      <c r="AG315" s="448"/>
      <c r="AH315" s="448"/>
      <c r="AI315" s="448"/>
      <c r="AJ315" s="448"/>
      <c r="AK315" s="448"/>
      <c r="AL315" s="448"/>
      <c r="AM315" s="448"/>
      <c r="AN315" s="448"/>
      <c r="AO315" s="448"/>
      <c r="AP315" s="448"/>
      <c r="AQ315" s="448"/>
      <c r="AR315" s="448"/>
      <c r="AS315" s="448"/>
      <c r="AT315" s="448"/>
      <c r="AU315" s="448"/>
      <c r="AV315" s="448"/>
      <c r="AW315" s="448"/>
      <c r="AX315" s="448"/>
      <c r="AY315" s="448"/>
      <c r="AZ315" s="448"/>
      <c r="BB315" s="448"/>
      <c r="BC315" s="448"/>
      <c r="BD315" s="448"/>
      <c r="BE315" s="448"/>
      <c r="BF315" s="448"/>
      <c r="BG315" s="448"/>
      <c r="BH315" s="448"/>
      <c r="BI315" s="448"/>
      <c r="BJ315" s="448"/>
      <c r="BK315" s="448"/>
      <c r="BL315" s="448"/>
      <c r="BM315" s="448"/>
      <c r="BN315" s="448"/>
      <c r="BO315" s="448"/>
      <c r="BP315" s="448"/>
      <c r="BQ315" s="448"/>
    </row>
    <row r="316" spans="1:69">
      <c r="A316" s="406"/>
      <c r="B316" s="406"/>
      <c r="C316" s="406"/>
      <c r="D316" s="406"/>
      <c r="E316" s="406"/>
      <c r="F316" s="406"/>
      <c r="G316" s="406"/>
      <c r="H316" s="406"/>
      <c r="I316" s="406"/>
      <c r="J316" s="406"/>
      <c r="K316" s="406"/>
      <c r="L316" s="406"/>
      <c r="M316" s="406"/>
      <c r="N316" s="406"/>
      <c r="O316" s="406"/>
      <c r="P316" s="406"/>
      <c r="Q316" s="406"/>
      <c r="R316" s="406"/>
      <c r="S316" s="406"/>
      <c r="T316" s="406"/>
      <c r="U316" s="406"/>
      <c r="V316" s="406"/>
      <c r="W316" s="406"/>
      <c r="X316" s="406"/>
      <c r="Y316" s="406"/>
      <c r="Z316" s="406"/>
      <c r="AA316" s="406"/>
      <c r="AB316" s="406"/>
      <c r="AC316" s="406"/>
      <c r="AD316" s="406"/>
      <c r="AE316" s="406"/>
      <c r="AF316" s="406"/>
      <c r="AG316" s="448"/>
      <c r="AH316" s="448"/>
      <c r="AI316" s="448"/>
      <c r="AJ316" s="448"/>
      <c r="AK316" s="448"/>
      <c r="AL316" s="448"/>
      <c r="AM316" s="448"/>
      <c r="AN316" s="448"/>
      <c r="AO316" s="448"/>
      <c r="AP316" s="448"/>
      <c r="AQ316" s="448"/>
      <c r="AR316" s="448"/>
      <c r="AS316" s="448"/>
      <c r="AT316" s="448"/>
      <c r="AU316" s="448"/>
      <c r="AV316" s="448"/>
      <c r="AW316" s="448"/>
      <c r="AX316" s="448"/>
      <c r="AY316" s="448"/>
      <c r="AZ316" s="448"/>
      <c r="BB316" s="448"/>
      <c r="BC316" s="448"/>
      <c r="BD316" s="448"/>
      <c r="BE316" s="448"/>
      <c r="BF316" s="448"/>
      <c r="BG316" s="448"/>
      <c r="BH316" s="448"/>
      <c r="BI316" s="448"/>
      <c r="BJ316" s="448"/>
      <c r="BK316" s="448"/>
      <c r="BL316" s="448"/>
      <c r="BM316" s="448"/>
      <c r="BN316" s="448"/>
      <c r="BO316" s="448"/>
      <c r="BP316" s="448"/>
      <c r="BQ316" s="448"/>
    </row>
    <row r="317" spans="1:69">
      <c r="A317" s="406"/>
      <c r="B317" s="406"/>
      <c r="C317" s="406"/>
      <c r="D317" s="406"/>
      <c r="E317" s="406"/>
      <c r="F317" s="406"/>
      <c r="G317" s="406"/>
      <c r="H317" s="406"/>
      <c r="I317" s="406"/>
      <c r="J317" s="406"/>
      <c r="K317" s="406"/>
      <c r="L317" s="406"/>
      <c r="M317" s="406"/>
      <c r="N317" s="406"/>
      <c r="O317" s="406"/>
      <c r="P317" s="406"/>
      <c r="Q317" s="406"/>
      <c r="R317" s="406"/>
      <c r="S317" s="406"/>
      <c r="T317" s="406"/>
      <c r="U317" s="406"/>
      <c r="V317" s="406"/>
      <c r="W317" s="406"/>
      <c r="X317" s="406"/>
      <c r="Y317" s="406"/>
      <c r="Z317" s="406"/>
      <c r="AA317" s="406"/>
      <c r="AB317" s="406"/>
      <c r="AC317" s="406"/>
      <c r="AD317" s="406"/>
      <c r="AE317" s="406"/>
      <c r="AF317" s="406"/>
      <c r="AG317" s="448"/>
      <c r="AH317" s="448"/>
      <c r="AI317" s="448"/>
      <c r="AJ317" s="448"/>
      <c r="AK317" s="448"/>
      <c r="AL317" s="448"/>
      <c r="AM317" s="448"/>
      <c r="AN317" s="448"/>
      <c r="AO317" s="448"/>
      <c r="AP317" s="448"/>
      <c r="AQ317" s="448"/>
      <c r="AR317" s="448"/>
      <c r="AS317" s="448"/>
      <c r="AT317" s="448"/>
      <c r="AU317" s="448"/>
      <c r="AV317" s="448"/>
      <c r="AW317" s="448"/>
      <c r="AX317" s="448"/>
      <c r="AY317" s="448"/>
      <c r="AZ317" s="448"/>
      <c r="BB317" s="448"/>
      <c r="BC317" s="448"/>
      <c r="BD317" s="448"/>
      <c r="BE317" s="448"/>
      <c r="BF317" s="448"/>
      <c r="BG317" s="448"/>
      <c r="BH317" s="448"/>
      <c r="BI317" s="448"/>
      <c r="BJ317" s="448"/>
      <c r="BK317" s="448"/>
      <c r="BL317" s="448"/>
      <c r="BM317" s="448"/>
      <c r="BN317" s="448"/>
      <c r="BO317" s="448"/>
      <c r="BP317" s="448"/>
      <c r="BQ317" s="448"/>
    </row>
    <row r="318" spans="1:69">
      <c r="A318" s="406"/>
      <c r="B318" s="406"/>
      <c r="C318" s="406"/>
      <c r="D318" s="406"/>
      <c r="E318" s="406"/>
      <c r="F318" s="406"/>
      <c r="G318" s="406"/>
      <c r="H318" s="406"/>
      <c r="I318" s="406"/>
      <c r="J318" s="406"/>
      <c r="K318" s="406"/>
      <c r="L318" s="406"/>
      <c r="M318" s="406"/>
      <c r="N318" s="406"/>
      <c r="O318" s="406"/>
      <c r="P318" s="406"/>
      <c r="Q318" s="406"/>
      <c r="R318" s="406"/>
      <c r="S318" s="406"/>
      <c r="T318" s="406"/>
      <c r="U318" s="406"/>
      <c r="V318" s="406"/>
      <c r="W318" s="406"/>
      <c r="X318" s="406"/>
      <c r="Y318" s="406"/>
      <c r="Z318" s="406"/>
      <c r="AA318" s="406"/>
      <c r="AB318" s="406"/>
      <c r="AC318" s="406"/>
      <c r="AD318" s="406"/>
      <c r="AE318" s="406"/>
      <c r="AF318" s="406"/>
      <c r="AG318" s="448"/>
      <c r="AH318" s="448"/>
      <c r="AI318" s="448"/>
      <c r="AJ318" s="448"/>
      <c r="AK318" s="448"/>
      <c r="AL318" s="448"/>
      <c r="AM318" s="448"/>
      <c r="AN318" s="448"/>
      <c r="AO318" s="448"/>
      <c r="AP318" s="448"/>
      <c r="AQ318" s="448"/>
      <c r="AR318" s="448"/>
      <c r="AS318" s="448"/>
      <c r="AT318" s="448"/>
      <c r="AU318" s="448"/>
      <c r="AV318" s="448"/>
      <c r="AW318" s="448"/>
      <c r="AX318" s="448"/>
      <c r="AY318" s="448"/>
      <c r="AZ318" s="448"/>
      <c r="BB318" s="448"/>
      <c r="BC318" s="448"/>
      <c r="BD318" s="448"/>
      <c r="BE318" s="448"/>
      <c r="BF318" s="448"/>
      <c r="BG318" s="448"/>
      <c r="BH318" s="448"/>
      <c r="BI318" s="448"/>
      <c r="BJ318" s="448"/>
      <c r="BK318" s="448"/>
      <c r="BL318" s="448"/>
      <c r="BM318" s="448"/>
      <c r="BN318" s="448"/>
      <c r="BO318" s="448"/>
      <c r="BP318" s="448"/>
      <c r="BQ318" s="448"/>
    </row>
    <row r="319" spans="1:69">
      <c r="A319" s="406"/>
      <c r="B319" s="406"/>
      <c r="C319" s="406"/>
      <c r="D319" s="406"/>
      <c r="E319" s="406"/>
      <c r="F319" s="406"/>
      <c r="G319" s="406"/>
      <c r="H319" s="406"/>
      <c r="I319" s="406"/>
      <c r="J319" s="406"/>
      <c r="K319" s="406"/>
      <c r="L319" s="406"/>
      <c r="M319" s="406"/>
      <c r="N319" s="406"/>
      <c r="O319" s="406"/>
      <c r="P319" s="406"/>
      <c r="Q319" s="406"/>
      <c r="R319" s="406"/>
      <c r="S319" s="406"/>
      <c r="T319" s="406"/>
      <c r="U319" s="406"/>
      <c r="V319" s="406"/>
      <c r="W319" s="406"/>
      <c r="X319" s="406"/>
      <c r="Y319" s="406"/>
      <c r="Z319" s="406"/>
      <c r="AA319" s="406"/>
      <c r="AB319" s="406"/>
      <c r="AC319" s="406"/>
      <c r="AD319" s="406"/>
      <c r="AE319" s="406"/>
      <c r="AF319" s="406"/>
      <c r="AG319" s="448"/>
      <c r="AH319" s="448"/>
      <c r="AI319" s="448"/>
      <c r="AJ319" s="448"/>
      <c r="AK319" s="448"/>
      <c r="AL319" s="448"/>
      <c r="AM319" s="448"/>
      <c r="AN319" s="448"/>
      <c r="AO319" s="448"/>
      <c r="AP319" s="448"/>
      <c r="AQ319" s="448"/>
      <c r="AR319" s="448"/>
      <c r="AS319" s="448"/>
      <c r="AT319" s="448"/>
      <c r="AU319" s="448"/>
      <c r="AV319" s="448"/>
      <c r="AW319" s="448"/>
      <c r="AX319" s="448"/>
      <c r="AY319" s="448"/>
      <c r="AZ319" s="448"/>
      <c r="BB319" s="448"/>
      <c r="BC319" s="448"/>
      <c r="BD319" s="448"/>
      <c r="BE319" s="448"/>
      <c r="BF319" s="448"/>
      <c r="BG319" s="448"/>
      <c r="BH319" s="448"/>
      <c r="BI319" s="448"/>
      <c r="BJ319" s="448"/>
      <c r="BK319" s="448"/>
      <c r="BL319" s="448"/>
      <c r="BM319" s="448"/>
      <c r="BN319" s="448"/>
      <c r="BO319" s="448"/>
      <c r="BP319" s="448"/>
      <c r="BQ319" s="448"/>
    </row>
    <row r="320" spans="1:69">
      <c r="A320" s="406"/>
      <c r="B320" s="406"/>
      <c r="C320" s="406"/>
      <c r="D320" s="406"/>
      <c r="E320" s="406"/>
      <c r="F320" s="406"/>
      <c r="G320" s="406"/>
      <c r="H320" s="406"/>
      <c r="I320" s="406"/>
      <c r="J320" s="406"/>
      <c r="K320" s="406"/>
      <c r="L320" s="406"/>
      <c r="M320" s="406"/>
      <c r="N320" s="406"/>
      <c r="O320" s="406"/>
      <c r="P320" s="406"/>
      <c r="Q320" s="406"/>
      <c r="R320" s="406"/>
      <c r="S320" s="406"/>
      <c r="T320" s="406"/>
      <c r="U320" s="406"/>
      <c r="V320" s="406"/>
      <c r="W320" s="406"/>
      <c r="X320" s="406"/>
      <c r="Y320" s="406"/>
      <c r="Z320" s="406"/>
      <c r="AA320" s="406"/>
      <c r="AB320" s="406"/>
      <c r="AC320" s="406"/>
      <c r="AD320" s="406"/>
      <c r="AE320" s="406"/>
      <c r="AF320" s="406"/>
      <c r="AG320" s="448"/>
      <c r="AH320" s="448"/>
      <c r="AI320" s="448"/>
      <c r="AJ320" s="448"/>
      <c r="AK320" s="448"/>
      <c r="AL320" s="448"/>
      <c r="AM320" s="448"/>
      <c r="AN320" s="448"/>
      <c r="AO320" s="448"/>
      <c r="AP320" s="448"/>
      <c r="AQ320" s="448"/>
      <c r="AR320" s="448"/>
      <c r="AS320" s="448"/>
      <c r="AT320" s="448"/>
      <c r="AU320" s="448"/>
      <c r="AV320" s="448"/>
      <c r="AW320" s="448"/>
      <c r="AX320" s="448"/>
      <c r="AY320" s="448"/>
      <c r="AZ320" s="448"/>
      <c r="BB320" s="448"/>
      <c r="BC320" s="448"/>
      <c r="BD320" s="448"/>
      <c r="BE320" s="448"/>
      <c r="BF320" s="448"/>
      <c r="BG320" s="448"/>
      <c r="BH320" s="448"/>
      <c r="BI320" s="448"/>
      <c r="BJ320" s="448"/>
      <c r="BK320" s="448"/>
      <c r="BL320" s="448"/>
      <c r="BM320" s="448"/>
      <c r="BN320" s="448"/>
      <c r="BO320" s="448"/>
      <c r="BP320" s="448"/>
      <c r="BQ320" s="448"/>
    </row>
    <row r="321" spans="1:69">
      <c r="A321" s="406"/>
      <c r="B321" s="406"/>
      <c r="C321" s="406"/>
      <c r="D321" s="406"/>
      <c r="E321" s="406"/>
      <c r="F321" s="406"/>
      <c r="G321" s="406"/>
      <c r="H321" s="406"/>
      <c r="I321" s="406"/>
      <c r="J321" s="406"/>
      <c r="K321" s="406"/>
      <c r="L321" s="406"/>
      <c r="M321" s="406"/>
      <c r="N321" s="406"/>
      <c r="O321" s="406"/>
      <c r="P321" s="406"/>
      <c r="Q321" s="406"/>
      <c r="R321" s="406"/>
      <c r="S321" s="406"/>
      <c r="T321" s="406"/>
      <c r="U321" s="406"/>
      <c r="V321" s="406"/>
      <c r="W321" s="406"/>
      <c r="X321" s="406"/>
      <c r="Y321" s="406"/>
      <c r="Z321" s="406"/>
      <c r="AA321" s="406"/>
      <c r="AB321" s="406"/>
      <c r="AC321" s="406"/>
      <c r="AD321" s="406"/>
      <c r="AE321" s="406"/>
      <c r="AF321" s="406"/>
      <c r="AG321" s="448"/>
      <c r="AH321" s="448"/>
      <c r="AI321" s="448"/>
      <c r="AJ321" s="448"/>
      <c r="AK321" s="448"/>
      <c r="AL321" s="448"/>
      <c r="AM321" s="448"/>
      <c r="AN321" s="448"/>
      <c r="AO321" s="448"/>
      <c r="AP321" s="448"/>
      <c r="AQ321" s="448"/>
      <c r="AR321" s="448"/>
      <c r="AS321" s="448"/>
      <c r="AT321" s="448"/>
      <c r="AU321" s="448"/>
      <c r="AV321" s="448"/>
      <c r="AW321" s="448"/>
      <c r="AX321" s="448"/>
      <c r="AY321" s="448"/>
      <c r="AZ321" s="448"/>
      <c r="BB321" s="448"/>
      <c r="BC321" s="448"/>
      <c r="BD321" s="448"/>
      <c r="BE321" s="448"/>
      <c r="BF321" s="448"/>
      <c r="BG321" s="448"/>
      <c r="BH321" s="448"/>
      <c r="BI321" s="448"/>
      <c r="BJ321" s="448"/>
      <c r="BK321" s="448"/>
      <c r="BL321" s="448"/>
      <c r="BM321" s="448"/>
      <c r="BN321" s="448"/>
      <c r="BO321" s="448"/>
      <c r="BP321" s="448"/>
      <c r="BQ321" s="448"/>
    </row>
    <row r="322" spans="1:69">
      <c r="A322" s="406"/>
      <c r="B322" s="406"/>
      <c r="C322" s="406"/>
      <c r="D322" s="406"/>
      <c r="E322" s="406"/>
      <c r="F322" s="406"/>
      <c r="G322" s="406"/>
      <c r="H322" s="406"/>
      <c r="I322" s="406"/>
      <c r="J322" s="406"/>
      <c r="K322" s="406"/>
      <c r="L322" s="406"/>
      <c r="M322" s="406"/>
      <c r="N322" s="406"/>
      <c r="O322" s="406"/>
      <c r="P322" s="406"/>
      <c r="Q322" s="406"/>
      <c r="R322" s="406"/>
      <c r="S322" s="406"/>
      <c r="T322" s="406"/>
      <c r="U322" s="406"/>
      <c r="V322" s="406"/>
      <c r="W322" s="406"/>
      <c r="X322" s="406"/>
      <c r="Y322" s="406"/>
      <c r="Z322" s="406"/>
      <c r="AA322" s="406"/>
      <c r="AB322" s="406"/>
      <c r="AC322" s="406"/>
      <c r="AD322" s="406"/>
      <c r="AE322" s="406"/>
      <c r="AF322" s="406"/>
      <c r="AG322" s="448"/>
      <c r="AH322" s="448"/>
      <c r="AI322" s="448"/>
      <c r="AJ322" s="448"/>
      <c r="AK322" s="448"/>
      <c r="AL322" s="448"/>
      <c r="AM322" s="448"/>
      <c r="AN322" s="448"/>
      <c r="AO322" s="448"/>
      <c r="AP322" s="448"/>
      <c r="AQ322" s="448"/>
      <c r="AR322" s="448"/>
      <c r="AS322" s="448"/>
      <c r="AT322" s="448"/>
      <c r="AU322" s="448"/>
      <c r="AV322" s="448"/>
      <c r="AW322" s="448"/>
      <c r="AX322" s="448"/>
      <c r="AY322" s="448"/>
      <c r="AZ322" s="448"/>
      <c r="BB322" s="448"/>
      <c r="BC322" s="448"/>
      <c r="BD322" s="448"/>
      <c r="BE322" s="448"/>
      <c r="BF322" s="448"/>
      <c r="BG322" s="448"/>
      <c r="BH322" s="448"/>
      <c r="BI322" s="448"/>
      <c r="BJ322" s="448"/>
      <c r="BK322" s="448"/>
      <c r="BL322" s="448"/>
      <c r="BM322" s="448"/>
      <c r="BN322" s="448"/>
      <c r="BO322" s="448"/>
      <c r="BP322" s="448"/>
      <c r="BQ322" s="448"/>
    </row>
    <row r="323" spans="1:69">
      <c r="A323" s="406"/>
      <c r="B323" s="406"/>
      <c r="C323" s="406"/>
      <c r="D323" s="406"/>
      <c r="E323" s="406"/>
      <c r="F323" s="406"/>
      <c r="G323" s="406"/>
      <c r="H323" s="406"/>
      <c r="I323" s="406"/>
      <c r="J323" s="406"/>
      <c r="K323" s="406"/>
      <c r="L323" s="406"/>
      <c r="M323" s="406"/>
      <c r="N323" s="406"/>
      <c r="O323" s="406"/>
      <c r="P323" s="406"/>
      <c r="Q323" s="406"/>
      <c r="R323" s="406"/>
      <c r="S323" s="406"/>
      <c r="T323" s="406"/>
      <c r="U323" s="406"/>
      <c r="V323" s="406"/>
      <c r="W323" s="406"/>
      <c r="X323" s="406"/>
      <c r="Y323" s="406"/>
      <c r="Z323" s="406"/>
      <c r="AA323" s="406"/>
      <c r="AB323" s="406"/>
      <c r="AC323" s="406"/>
      <c r="AD323" s="406"/>
      <c r="AE323" s="406"/>
      <c r="AF323" s="406"/>
      <c r="AG323" s="448"/>
      <c r="AH323" s="448"/>
      <c r="AI323" s="448"/>
      <c r="AJ323" s="448"/>
      <c r="AK323" s="448"/>
      <c r="AL323" s="448"/>
      <c r="AM323" s="448"/>
      <c r="AN323" s="448"/>
      <c r="AO323" s="448"/>
      <c r="AP323" s="448"/>
      <c r="AQ323" s="448"/>
      <c r="AR323" s="448"/>
      <c r="AS323" s="448"/>
      <c r="AT323" s="448"/>
      <c r="AU323" s="448"/>
      <c r="AV323" s="448"/>
      <c r="AW323" s="448"/>
      <c r="AX323" s="448"/>
      <c r="AY323" s="448"/>
      <c r="AZ323" s="448"/>
      <c r="BB323" s="448"/>
      <c r="BC323" s="448"/>
      <c r="BD323" s="448"/>
      <c r="BE323" s="448"/>
      <c r="BF323" s="448"/>
      <c r="BG323" s="448"/>
      <c r="BH323" s="448"/>
      <c r="BI323" s="448"/>
      <c r="BJ323" s="448"/>
      <c r="BK323" s="448"/>
      <c r="BL323" s="448"/>
      <c r="BM323" s="448"/>
      <c r="BN323" s="448"/>
      <c r="BO323" s="448"/>
      <c r="BP323" s="448"/>
      <c r="BQ323" s="448"/>
    </row>
    <row r="324" spans="1:69">
      <c r="A324" s="406"/>
      <c r="B324" s="406"/>
      <c r="C324" s="406"/>
      <c r="D324" s="406"/>
      <c r="E324" s="406"/>
      <c r="F324" s="406"/>
      <c r="G324" s="406"/>
      <c r="H324" s="406"/>
      <c r="I324" s="406"/>
      <c r="J324" s="406"/>
      <c r="K324" s="406"/>
      <c r="L324" s="406"/>
      <c r="M324" s="406"/>
      <c r="N324" s="406"/>
      <c r="O324" s="406"/>
      <c r="P324" s="406"/>
      <c r="Q324" s="406"/>
      <c r="R324" s="406"/>
      <c r="S324" s="406"/>
      <c r="T324" s="406"/>
      <c r="U324" s="406"/>
      <c r="V324" s="406"/>
      <c r="W324" s="406"/>
      <c r="X324" s="406"/>
      <c r="Y324" s="406"/>
      <c r="Z324" s="406"/>
      <c r="AA324" s="406"/>
      <c r="AB324" s="406"/>
      <c r="AC324" s="406"/>
      <c r="AD324" s="406"/>
      <c r="AE324" s="406"/>
      <c r="AF324" s="406"/>
      <c r="AG324" s="448"/>
      <c r="AH324" s="448"/>
      <c r="AI324" s="448"/>
      <c r="AJ324" s="448"/>
      <c r="AK324" s="448"/>
      <c r="AL324" s="448"/>
      <c r="AM324" s="448"/>
      <c r="AN324" s="448"/>
      <c r="AO324" s="448"/>
      <c r="AP324" s="448"/>
      <c r="AQ324" s="448"/>
      <c r="AR324" s="448"/>
      <c r="AS324" s="448"/>
      <c r="AT324" s="448"/>
      <c r="AU324" s="448"/>
      <c r="AV324" s="448"/>
      <c r="AW324" s="448"/>
      <c r="AX324" s="448"/>
      <c r="AY324" s="448"/>
      <c r="AZ324" s="448"/>
      <c r="BB324" s="448"/>
      <c r="BC324" s="448"/>
      <c r="BD324" s="448"/>
      <c r="BE324" s="448"/>
      <c r="BF324" s="448"/>
      <c r="BG324" s="448"/>
      <c r="BH324" s="448"/>
      <c r="BI324" s="448"/>
      <c r="BJ324" s="448"/>
      <c r="BK324" s="448"/>
      <c r="BL324" s="448"/>
      <c r="BM324" s="448"/>
      <c r="BN324" s="448"/>
      <c r="BO324" s="448"/>
      <c r="BP324" s="448"/>
      <c r="BQ324" s="448"/>
    </row>
    <row r="325" spans="1:69">
      <c r="A325" s="406"/>
      <c r="B325" s="406"/>
      <c r="C325" s="406"/>
      <c r="D325" s="406"/>
      <c r="E325" s="406"/>
      <c r="F325" s="406"/>
      <c r="G325" s="406"/>
      <c r="H325" s="406"/>
      <c r="I325" s="406"/>
      <c r="J325" s="406"/>
      <c r="K325" s="406"/>
      <c r="L325" s="406"/>
      <c r="M325" s="406"/>
      <c r="N325" s="406"/>
      <c r="O325" s="406"/>
      <c r="P325" s="406"/>
      <c r="Q325" s="406"/>
      <c r="R325" s="406"/>
      <c r="S325" s="406"/>
      <c r="T325" s="406"/>
      <c r="U325" s="406"/>
      <c r="V325" s="406"/>
      <c r="W325" s="406"/>
      <c r="X325" s="406"/>
      <c r="Y325" s="406"/>
      <c r="Z325" s="406"/>
      <c r="AA325" s="406"/>
      <c r="AB325" s="406"/>
      <c r="AC325" s="406"/>
      <c r="AD325" s="406"/>
      <c r="AE325" s="406"/>
      <c r="AF325" s="406"/>
      <c r="AG325" s="448"/>
      <c r="AH325" s="448"/>
      <c r="AI325" s="448"/>
      <c r="AJ325" s="448"/>
      <c r="AK325" s="448"/>
      <c r="AL325" s="448"/>
      <c r="AM325" s="448"/>
      <c r="AN325" s="448"/>
      <c r="AO325" s="448"/>
      <c r="AP325" s="448"/>
      <c r="AQ325" s="448"/>
      <c r="AR325" s="448"/>
      <c r="AS325" s="448"/>
      <c r="AT325" s="448"/>
      <c r="AU325" s="448"/>
      <c r="AV325" s="448"/>
      <c r="AW325" s="448"/>
      <c r="AX325" s="448"/>
      <c r="AY325" s="448"/>
      <c r="AZ325" s="448"/>
      <c r="BB325" s="448"/>
      <c r="BC325" s="448"/>
      <c r="BD325" s="448"/>
      <c r="BE325" s="448"/>
      <c r="BF325" s="448"/>
      <c r="BG325" s="448"/>
      <c r="BH325" s="448"/>
      <c r="BI325" s="448"/>
      <c r="BJ325" s="448"/>
      <c r="BK325" s="448"/>
      <c r="BL325" s="448"/>
      <c r="BM325" s="448"/>
      <c r="BN325" s="448"/>
      <c r="BO325" s="448"/>
      <c r="BP325" s="448"/>
      <c r="BQ325" s="448"/>
    </row>
    <row r="326" spans="1:69">
      <c r="A326" s="406"/>
      <c r="B326" s="406"/>
      <c r="C326" s="406"/>
      <c r="D326" s="406"/>
      <c r="E326" s="406"/>
      <c r="F326" s="406"/>
      <c r="G326" s="406"/>
      <c r="H326" s="406"/>
      <c r="I326" s="406"/>
      <c r="J326" s="406"/>
      <c r="K326" s="406"/>
      <c r="L326" s="406"/>
      <c r="M326" s="406"/>
      <c r="N326" s="406"/>
      <c r="O326" s="406"/>
      <c r="P326" s="406"/>
      <c r="Q326" s="406"/>
      <c r="R326" s="406"/>
      <c r="S326" s="406"/>
      <c r="T326" s="406"/>
      <c r="U326" s="406"/>
      <c r="V326" s="406"/>
      <c r="W326" s="406"/>
      <c r="X326" s="406"/>
      <c r="Y326" s="406"/>
      <c r="Z326" s="406"/>
      <c r="AA326" s="406"/>
      <c r="AB326" s="406"/>
      <c r="AC326" s="406"/>
      <c r="AD326" s="406"/>
      <c r="AE326" s="406"/>
      <c r="AF326" s="406"/>
      <c r="AG326" s="448"/>
      <c r="AH326" s="448"/>
      <c r="AI326" s="448"/>
      <c r="AJ326" s="448"/>
      <c r="AK326" s="448"/>
      <c r="AL326" s="448"/>
      <c r="AM326" s="448"/>
      <c r="AN326" s="448"/>
      <c r="AO326" s="448"/>
      <c r="AP326" s="448"/>
      <c r="AQ326" s="448"/>
      <c r="AR326" s="448"/>
      <c r="AS326" s="448"/>
      <c r="AT326" s="448"/>
      <c r="AU326" s="448"/>
      <c r="AV326" s="448"/>
      <c r="AW326" s="448"/>
      <c r="AX326" s="448"/>
      <c r="AY326" s="448"/>
      <c r="AZ326" s="448"/>
      <c r="BB326" s="448"/>
      <c r="BC326" s="448"/>
      <c r="BD326" s="448"/>
      <c r="BE326" s="448"/>
      <c r="BF326" s="448"/>
      <c r="BG326" s="448"/>
      <c r="BH326" s="448"/>
      <c r="BI326" s="448"/>
      <c r="BJ326" s="448"/>
      <c r="BK326" s="448"/>
      <c r="BL326" s="448"/>
      <c r="BM326" s="448"/>
      <c r="BN326" s="448"/>
      <c r="BO326" s="448"/>
      <c r="BP326" s="448"/>
      <c r="BQ326" s="448"/>
    </row>
    <row r="327" spans="1:69">
      <c r="A327" s="406"/>
      <c r="B327" s="406"/>
      <c r="C327" s="406"/>
      <c r="D327" s="406"/>
      <c r="E327" s="406"/>
      <c r="F327" s="406"/>
      <c r="G327" s="406"/>
      <c r="H327" s="406"/>
      <c r="I327" s="406"/>
      <c r="J327" s="406"/>
      <c r="K327" s="406"/>
      <c r="L327" s="406"/>
      <c r="M327" s="406"/>
      <c r="N327" s="406"/>
      <c r="O327" s="406"/>
      <c r="P327" s="406"/>
      <c r="Q327" s="406"/>
      <c r="R327" s="406"/>
      <c r="S327" s="406"/>
      <c r="T327" s="406"/>
      <c r="U327" s="406"/>
      <c r="V327" s="406"/>
      <c r="W327" s="406"/>
      <c r="X327" s="406"/>
      <c r="Y327" s="406"/>
      <c r="Z327" s="406"/>
      <c r="AA327" s="406"/>
      <c r="AB327" s="406"/>
      <c r="AC327" s="406"/>
      <c r="AD327" s="406"/>
      <c r="AE327" s="406"/>
      <c r="AF327" s="406"/>
      <c r="AG327" s="448"/>
      <c r="AH327" s="448"/>
      <c r="AI327" s="448"/>
      <c r="AJ327" s="448"/>
      <c r="AK327" s="448"/>
      <c r="AL327" s="448"/>
      <c r="AM327" s="448"/>
      <c r="AN327" s="448"/>
      <c r="AO327" s="448"/>
      <c r="AP327" s="448"/>
      <c r="AQ327" s="448"/>
      <c r="AR327" s="448"/>
      <c r="AS327" s="448"/>
      <c r="AT327" s="448"/>
      <c r="AU327" s="448"/>
      <c r="AV327" s="448"/>
      <c r="AW327" s="448"/>
      <c r="AX327" s="448"/>
      <c r="AY327" s="448"/>
      <c r="AZ327" s="448"/>
      <c r="BB327" s="448"/>
      <c r="BC327" s="448"/>
      <c r="BD327" s="448"/>
      <c r="BE327" s="448"/>
      <c r="BF327" s="448"/>
      <c r="BG327" s="448"/>
      <c r="BH327" s="448"/>
      <c r="BI327" s="448"/>
      <c r="BJ327" s="448"/>
      <c r="BK327" s="448"/>
      <c r="BL327" s="448"/>
      <c r="BM327" s="448"/>
      <c r="BN327" s="448"/>
      <c r="BO327" s="448"/>
      <c r="BP327" s="448"/>
      <c r="BQ327" s="448"/>
    </row>
    <row r="328" spans="1:69">
      <c r="A328" s="406"/>
      <c r="B328" s="406"/>
      <c r="C328" s="406"/>
      <c r="D328" s="406"/>
      <c r="E328" s="406"/>
      <c r="F328" s="406"/>
      <c r="G328" s="406"/>
      <c r="H328" s="406"/>
      <c r="I328" s="406"/>
      <c r="J328" s="406"/>
      <c r="K328" s="406"/>
      <c r="L328" s="406"/>
      <c r="M328" s="406"/>
      <c r="N328" s="406"/>
      <c r="O328" s="406"/>
      <c r="P328" s="406"/>
      <c r="Q328" s="406"/>
      <c r="R328" s="406"/>
      <c r="S328" s="406"/>
      <c r="T328" s="406"/>
      <c r="U328" s="406"/>
      <c r="V328" s="406"/>
      <c r="W328" s="406"/>
      <c r="X328" s="406"/>
      <c r="Y328" s="406"/>
      <c r="Z328" s="406"/>
      <c r="AA328" s="406"/>
      <c r="AB328" s="406"/>
      <c r="AC328" s="406"/>
      <c r="AD328" s="406"/>
      <c r="AE328" s="406"/>
      <c r="AF328" s="406"/>
      <c r="AG328" s="448"/>
      <c r="AH328" s="448"/>
      <c r="AI328" s="448"/>
      <c r="AJ328" s="448"/>
      <c r="AK328" s="448"/>
      <c r="AL328" s="448"/>
      <c r="AM328" s="448"/>
      <c r="AN328" s="448"/>
      <c r="AO328" s="448"/>
      <c r="AP328" s="448"/>
      <c r="AQ328" s="448"/>
      <c r="AR328" s="448"/>
      <c r="AS328" s="448"/>
      <c r="AT328" s="448"/>
      <c r="AU328" s="448"/>
      <c r="AV328" s="448"/>
      <c r="AW328" s="448"/>
      <c r="AX328" s="448"/>
      <c r="AY328" s="448"/>
      <c r="AZ328" s="448"/>
      <c r="BB328" s="448"/>
      <c r="BC328" s="448"/>
      <c r="BD328" s="448"/>
      <c r="BE328" s="448"/>
      <c r="BF328" s="448"/>
      <c r="BG328" s="448"/>
      <c r="BH328" s="448"/>
      <c r="BI328" s="448"/>
      <c r="BJ328" s="448"/>
      <c r="BK328" s="448"/>
      <c r="BL328" s="448"/>
      <c r="BM328" s="448"/>
      <c r="BN328" s="448"/>
      <c r="BO328" s="448"/>
      <c r="BP328" s="448"/>
      <c r="BQ328" s="448"/>
    </row>
    <row r="329" spans="1:69">
      <c r="A329" s="406"/>
      <c r="B329" s="406"/>
      <c r="C329" s="406"/>
      <c r="D329" s="406"/>
      <c r="E329" s="406"/>
      <c r="F329" s="406"/>
      <c r="G329" s="406"/>
      <c r="H329" s="406"/>
      <c r="I329" s="406"/>
      <c r="J329" s="406"/>
      <c r="K329" s="406"/>
      <c r="L329" s="406"/>
      <c r="M329" s="406"/>
      <c r="N329" s="406"/>
      <c r="O329" s="406"/>
      <c r="P329" s="406"/>
      <c r="Q329" s="406"/>
      <c r="R329" s="406"/>
      <c r="S329" s="406"/>
      <c r="T329" s="406"/>
      <c r="U329" s="406"/>
      <c r="V329" s="406"/>
      <c r="W329" s="406"/>
      <c r="X329" s="406"/>
      <c r="Y329" s="406"/>
      <c r="Z329" s="406"/>
      <c r="AA329" s="406"/>
      <c r="AB329" s="406"/>
      <c r="AC329" s="406"/>
      <c r="AD329" s="406"/>
      <c r="AE329" s="406"/>
      <c r="AF329" s="406"/>
      <c r="AG329" s="448"/>
      <c r="AH329" s="448"/>
      <c r="AI329" s="448"/>
      <c r="AJ329" s="448"/>
      <c r="AK329" s="448"/>
      <c r="AL329" s="448"/>
      <c r="AM329" s="448"/>
      <c r="AN329" s="448"/>
      <c r="AO329" s="448"/>
      <c r="AP329" s="448"/>
      <c r="AQ329" s="448"/>
      <c r="AR329" s="448"/>
      <c r="AS329" s="448"/>
      <c r="AT329" s="448"/>
      <c r="AU329" s="448"/>
      <c r="AV329" s="448"/>
      <c r="AW329" s="448"/>
      <c r="AX329" s="448"/>
      <c r="AY329" s="448"/>
      <c r="AZ329" s="448"/>
      <c r="BB329" s="448"/>
      <c r="BC329" s="448"/>
      <c r="BD329" s="448"/>
      <c r="BE329" s="448"/>
      <c r="BF329" s="448"/>
      <c r="BG329" s="448"/>
      <c r="BH329" s="448"/>
      <c r="BI329" s="448"/>
      <c r="BJ329" s="448"/>
      <c r="BK329" s="448"/>
      <c r="BL329" s="448"/>
      <c r="BM329" s="448"/>
      <c r="BN329" s="448"/>
      <c r="BO329" s="448"/>
      <c r="BP329" s="448"/>
      <c r="BQ329" s="448"/>
    </row>
    <row r="330" spans="1:69">
      <c r="A330" s="406"/>
      <c r="B330" s="406"/>
      <c r="C330" s="406"/>
      <c r="D330" s="406"/>
      <c r="E330" s="406"/>
      <c r="F330" s="406"/>
      <c r="G330" s="406"/>
      <c r="H330" s="406"/>
      <c r="I330" s="406"/>
      <c r="J330" s="406"/>
      <c r="K330" s="406"/>
      <c r="L330" s="406"/>
      <c r="M330" s="406"/>
      <c r="N330" s="406"/>
      <c r="O330" s="406"/>
      <c r="P330" s="406"/>
      <c r="Q330" s="406"/>
      <c r="R330" s="406"/>
      <c r="S330" s="406"/>
      <c r="T330" s="406"/>
      <c r="U330" s="406"/>
      <c r="V330" s="406"/>
      <c r="W330" s="406"/>
      <c r="X330" s="406"/>
      <c r="Y330" s="406"/>
      <c r="Z330" s="406"/>
      <c r="AA330" s="406"/>
      <c r="AB330" s="406"/>
      <c r="AC330" s="406"/>
      <c r="AD330" s="406"/>
      <c r="AE330" s="406"/>
      <c r="AF330" s="406"/>
      <c r="AG330" s="448"/>
      <c r="AH330" s="448"/>
      <c r="AI330" s="448"/>
      <c r="AJ330" s="448"/>
      <c r="AK330" s="448"/>
      <c r="AL330" s="448"/>
      <c r="AM330" s="448"/>
      <c r="AN330" s="448"/>
      <c r="AO330" s="448"/>
      <c r="AP330" s="448"/>
      <c r="AQ330" s="448"/>
      <c r="AR330" s="448"/>
      <c r="AS330" s="448"/>
      <c r="AT330" s="448"/>
      <c r="AU330" s="448"/>
      <c r="AV330" s="448"/>
      <c r="AW330" s="448"/>
      <c r="AX330" s="448"/>
      <c r="AY330" s="448"/>
      <c r="AZ330" s="448"/>
      <c r="BB330" s="448"/>
      <c r="BC330" s="448"/>
      <c r="BD330" s="448"/>
      <c r="BE330" s="448"/>
      <c r="BF330" s="448"/>
      <c r="BG330" s="448"/>
      <c r="BH330" s="448"/>
      <c r="BI330" s="448"/>
      <c r="BJ330" s="448"/>
      <c r="BK330" s="448"/>
      <c r="BL330" s="448"/>
      <c r="BM330" s="448"/>
      <c r="BN330" s="448"/>
      <c r="BO330" s="448"/>
      <c r="BP330" s="448"/>
      <c r="BQ330" s="448"/>
    </row>
    <row r="331" spans="1:69">
      <c r="A331" s="406"/>
      <c r="B331" s="406"/>
      <c r="C331" s="406"/>
      <c r="D331" s="406"/>
      <c r="E331" s="406"/>
      <c r="F331" s="406"/>
      <c r="G331" s="406"/>
      <c r="H331" s="406"/>
      <c r="I331" s="406"/>
      <c r="J331" s="406"/>
      <c r="K331" s="406"/>
      <c r="L331" s="406"/>
      <c r="M331" s="406"/>
      <c r="N331" s="406"/>
      <c r="O331" s="406"/>
      <c r="P331" s="406"/>
      <c r="Q331" s="406"/>
      <c r="R331" s="406"/>
      <c r="S331" s="406"/>
      <c r="T331" s="406"/>
      <c r="U331" s="406"/>
      <c r="V331" s="406"/>
      <c r="W331" s="406"/>
      <c r="X331" s="406"/>
      <c r="Y331" s="406"/>
      <c r="Z331" s="406"/>
      <c r="AA331" s="406"/>
      <c r="AB331" s="406"/>
      <c r="AC331" s="406"/>
      <c r="AD331" s="406"/>
      <c r="AE331" s="406"/>
      <c r="AF331" s="406"/>
      <c r="AG331" s="448"/>
      <c r="AH331" s="448"/>
      <c r="AI331" s="448"/>
      <c r="AJ331" s="448"/>
      <c r="AK331" s="448"/>
      <c r="AL331" s="448"/>
      <c r="AM331" s="448"/>
      <c r="AN331" s="448"/>
      <c r="AO331" s="448"/>
      <c r="AP331" s="448"/>
      <c r="AQ331" s="448"/>
      <c r="AR331" s="448"/>
      <c r="AS331" s="448"/>
      <c r="AT331" s="448"/>
      <c r="AU331" s="448"/>
      <c r="AV331" s="448"/>
      <c r="AW331" s="448"/>
      <c r="AX331" s="448"/>
      <c r="AY331" s="448"/>
      <c r="AZ331" s="448"/>
      <c r="BB331" s="448"/>
      <c r="BC331" s="448"/>
      <c r="BD331" s="448"/>
      <c r="BE331" s="448"/>
      <c r="BF331" s="448"/>
      <c r="BG331" s="448"/>
      <c r="BH331" s="448"/>
      <c r="BI331" s="448"/>
      <c r="BJ331" s="448"/>
      <c r="BK331" s="448"/>
      <c r="BL331" s="448"/>
      <c r="BM331" s="448"/>
      <c r="BN331" s="448"/>
      <c r="BO331" s="448"/>
      <c r="BP331" s="448"/>
      <c r="BQ331" s="448"/>
    </row>
    <row r="332" spans="1:69">
      <c r="A332" s="406"/>
      <c r="B332" s="406"/>
      <c r="C332" s="406"/>
      <c r="D332" s="406"/>
      <c r="E332" s="406"/>
      <c r="F332" s="406"/>
      <c r="G332" s="406"/>
      <c r="H332" s="406"/>
      <c r="I332" s="406"/>
      <c r="J332" s="406"/>
      <c r="K332" s="406"/>
      <c r="L332" s="406"/>
      <c r="M332" s="406"/>
      <c r="N332" s="406"/>
      <c r="O332" s="406"/>
      <c r="P332" s="406"/>
      <c r="Q332" s="406"/>
      <c r="R332" s="406"/>
      <c r="S332" s="406"/>
      <c r="T332" s="406"/>
      <c r="U332" s="406"/>
      <c r="V332" s="406"/>
      <c r="W332" s="406"/>
      <c r="X332" s="406"/>
      <c r="Y332" s="406"/>
      <c r="Z332" s="406"/>
      <c r="AA332" s="406"/>
      <c r="AB332" s="406"/>
      <c r="AC332" s="406"/>
      <c r="AD332" s="406"/>
      <c r="AE332" s="406"/>
      <c r="AF332" s="406"/>
      <c r="AG332" s="448"/>
      <c r="AH332" s="448"/>
      <c r="AI332" s="448"/>
      <c r="AJ332" s="448"/>
      <c r="AK332" s="448"/>
      <c r="AL332" s="448"/>
      <c r="AM332" s="448"/>
      <c r="AN332" s="448"/>
      <c r="AO332" s="448"/>
      <c r="AP332" s="448"/>
      <c r="AQ332" s="448"/>
      <c r="AR332" s="448"/>
      <c r="AS332" s="448"/>
      <c r="AT332" s="448"/>
      <c r="AU332" s="448"/>
      <c r="AV332" s="448"/>
      <c r="AW332" s="448"/>
      <c r="AX332" s="448"/>
      <c r="AY332" s="448"/>
      <c r="AZ332" s="448"/>
      <c r="BB332" s="448"/>
      <c r="BC332" s="448"/>
      <c r="BD332" s="448"/>
      <c r="BE332" s="448"/>
      <c r="BF332" s="448"/>
      <c r="BG332" s="448"/>
      <c r="BH332" s="448"/>
      <c r="BI332" s="448"/>
      <c r="BJ332" s="448"/>
      <c r="BK332" s="448"/>
      <c r="BL332" s="448"/>
      <c r="BM332" s="448"/>
      <c r="BN332" s="448"/>
      <c r="BO332" s="448"/>
      <c r="BP332" s="448"/>
      <c r="BQ332" s="448"/>
    </row>
    <row r="333" spans="1:69">
      <c r="A333" s="406"/>
      <c r="B333" s="406"/>
      <c r="C333" s="406"/>
      <c r="D333" s="406"/>
      <c r="E333" s="406"/>
      <c r="F333" s="406"/>
      <c r="G333" s="406"/>
      <c r="H333" s="406"/>
      <c r="I333" s="406"/>
      <c r="J333" s="406"/>
      <c r="K333" s="406"/>
      <c r="L333" s="406"/>
      <c r="M333" s="406"/>
      <c r="N333" s="406"/>
      <c r="O333" s="406"/>
      <c r="P333" s="406"/>
      <c r="Q333" s="406"/>
      <c r="R333" s="406"/>
      <c r="S333" s="406"/>
      <c r="T333" s="406"/>
      <c r="U333" s="406"/>
      <c r="V333" s="406"/>
      <c r="W333" s="406"/>
      <c r="X333" s="406"/>
      <c r="Y333" s="406"/>
      <c r="Z333" s="406"/>
      <c r="AA333" s="406"/>
      <c r="AB333" s="406"/>
      <c r="AC333" s="406"/>
      <c r="AD333" s="406"/>
      <c r="AE333" s="406"/>
      <c r="AF333" s="406"/>
      <c r="AG333" s="448"/>
      <c r="AH333" s="448"/>
      <c r="AI333" s="448"/>
      <c r="AJ333" s="448"/>
      <c r="AK333" s="448"/>
      <c r="AL333" s="448"/>
      <c r="AM333" s="448"/>
      <c r="AN333" s="448"/>
      <c r="AO333" s="448"/>
      <c r="AP333" s="448"/>
      <c r="AQ333" s="448"/>
      <c r="AR333" s="448"/>
      <c r="AS333" s="448"/>
      <c r="AT333" s="448"/>
      <c r="AU333" s="448"/>
      <c r="AV333" s="448"/>
      <c r="AW333" s="448"/>
      <c r="AX333" s="448"/>
      <c r="AY333" s="448"/>
      <c r="AZ333" s="448"/>
      <c r="BB333" s="448"/>
      <c r="BC333" s="448"/>
      <c r="BD333" s="448"/>
      <c r="BE333" s="448"/>
      <c r="BF333" s="448"/>
      <c r="BG333" s="448"/>
      <c r="BH333" s="448"/>
      <c r="BI333" s="448"/>
      <c r="BJ333" s="448"/>
      <c r="BK333" s="448"/>
      <c r="BL333" s="448"/>
      <c r="BM333" s="448"/>
      <c r="BN333" s="448"/>
      <c r="BO333" s="448"/>
      <c r="BP333" s="448"/>
      <c r="BQ333" s="448"/>
    </row>
    <row r="334" spans="1:69">
      <c r="A334" s="406"/>
      <c r="B334" s="406"/>
      <c r="C334" s="406"/>
      <c r="D334" s="406"/>
      <c r="E334" s="406"/>
      <c r="F334" s="406"/>
      <c r="G334" s="406"/>
      <c r="H334" s="406"/>
      <c r="I334" s="406"/>
      <c r="J334" s="406"/>
      <c r="K334" s="406"/>
      <c r="L334" s="406"/>
      <c r="M334" s="406"/>
      <c r="N334" s="406"/>
      <c r="O334" s="406"/>
      <c r="P334" s="406"/>
      <c r="Q334" s="406"/>
      <c r="R334" s="406"/>
      <c r="S334" s="406"/>
      <c r="T334" s="406"/>
      <c r="U334" s="406"/>
      <c r="V334" s="406"/>
      <c r="W334" s="406"/>
      <c r="X334" s="406"/>
      <c r="Y334" s="406"/>
      <c r="Z334" s="406"/>
      <c r="AA334" s="406"/>
      <c r="AB334" s="406"/>
      <c r="AC334" s="406"/>
      <c r="AD334" s="406"/>
      <c r="AE334" s="406"/>
      <c r="AF334" s="406"/>
      <c r="AG334" s="448"/>
      <c r="AH334" s="448"/>
      <c r="AI334" s="448"/>
      <c r="AJ334" s="448"/>
      <c r="AK334" s="448"/>
      <c r="AL334" s="448"/>
      <c r="AM334" s="448"/>
      <c r="AN334" s="448"/>
      <c r="AO334" s="448"/>
      <c r="AP334" s="448"/>
      <c r="AQ334" s="448"/>
      <c r="AR334" s="448"/>
      <c r="AS334" s="448"/>
      <c r="AT334" s="448"/>
      <c r="AU334" s="448"/>
      <c r="AV334" s="448"/>
      <c r="AW334" s="448"/>
      <c r="AX334" s="448"/>
      <c r="AY334" s="448"/>
      <c r="AZ334" s="448"/>
      <c r="BB334" s="448"/>
      <c r="BC334" s="448"/>
      <c r="BD334" s="448"/>
      <c r="BE334" s="448"/>
      <c r="BF334" s="448"/>
      <c r="BG334" s="448"/>
      <c r="BH334" s="448"/>
      <c r="BI334" s="448"/>
      <c r="BJ334" s="448"/>
      <c r="BK334" s="448"/>
      <c r="BL334" s="448"/>
      <c r="BM334" s="448"/>
      <c r="BN334" s="448"/>
      <c r="BO334" s="448"/>
      <c r="BP334" s="448"/>
      <c r="BQ334" s="448"/>
    </row>
    <row r="335" spans="1:69">
      <c r="A335" s="406"/>
      <c r="B335" s="406"/>
      <c r="C335" s="406"/>
      <c r="D335" s="406"/>
      <c r="E335" s="406"/>
      <c r="F335" s="406"/>
      <c r="G335" s="406"/>
      <c r="H335" s="406"/>
      <c r="I335" s="406"/>
      <c r="J335" s="406"/>
      <c r="K335" s="406"/>
      <c r="L335" s="406"/>
      <c r="M335" s="406"/>
      <c r="N335" s="406"/>
      <c r="O335" s="406"/>
      <c r="P335" s="406"/>
      <c r="Q335" s="406"/>
      <c r="R335" s="406"/>
      <c r="S335" s="406"/>
      <c r="T335" s="406"/>
      <c r="U335" s="406"/>
      <c r="V335" s="406"/>
      <c r="W335" s="406"/>
      <c r="X335" s="406"/>
      <c r="Y335" s="406"/>
      <c r="Z335" s="406"/>
      <c r="AA335" s="406"/>
      <c r="AB335" s="406"/>
      <c r="AC335" s="406"/>
      <c r="AD335" s="406"/>
      <c r="AE335" s="406"/>
      <c r="AF335" s="406"/>
      <c r="AG335" s="448"/>
      <c r="AH335" s="448"/>
      <c r="AI335" s="448"/>
      <c r="AJ335" s="448"/>
      <c r="AK335" s="448"/>
      <c r="AL335" s="448"/>
      <c r="AM335" s="448"/>
      <c r="AN335" s="448"/>
      <c r="AO335" s="448"/>
      <c r="AP335" s="448"/>
      <c r="AQ335" s="448"/>
      <c r="AR335" s="448"/>
      <c r="AS335" s="448"/>
      <c r="AT335" s="448"/>
      <c r="AU335" s="448"/>
      <c r="AV335" s="448"/>
      <c r="AW335" s="448"/>
      <c r="AX335" s="448"/>
      <c r="AY335" s="448"/>
      <c r="AZ335" s="448"/>
      <c r="BB335" s="448"/>
      <c r="BC335" s="448"/>
      <c r="BD335" s="448"/>
      <c r="BE335" s="448"/>
      <c r="BF335" s="448"/>
      <c r="BG335" s="448"/>
      <c r="BH335" s="448"/>
      <c r="BI335" s="448"/>
      <c r="BJ335" s="448"/>
      <c r="BK335" s="448"/>
      <c r="BL335" s="448"/>
      <c r="BM335" s="448"/>
      <c r="BN335" s="448"/>
      <c r="BO335" s="448"/>
      <c r="BP335" s="448"/>
      <c r="BQ335" s="448"/>
    </row>
    <row r="336" spans="1:69">
      <c r="A336" s="406"/>
      <c r="B336" s="406"/>
      <c r="C336" s="406"/>
      <c r="D336" s="406"/>
      <c r="E336" s="406"/>
      <c r="F336" s="406"/>
      <c r="G336" s="406"/>
      <c r="H336" s="406"/>
      <c r="I336" s="406"/>
      <c r="J336" s="406"/>
      <c r="K336" s="406"/>
      <c r="L336" s="406"/>
      <c r="M336" s="406"/>
      <c r="N336" s="406"/>
      <c r="O336" s="406"/>
      <c r="P336" s="406"/>
      <c r="Q336" s="406"/>
      <c r="R336" s="406"/>
      <c r="S336" s="406"/>
      <c r="T336" s="406"/>
      <c r="U336" s="406"/>
      <c r="V336" s="406"/>
      <c r="W336" s="406"/>
      <c r="X336" s="406"/>
      <c r="Y336" s="406"/>
      <c r="Z336" s="406"/>
      <c r="AA336" s="406"/>
      <c r="AB336" s="406"/>
      <c r="AC336" s="406"/>
      <c r="AD336" s="406"/>
      <c r="AE336" s="406"/>
      <c r="AF336" s="406"/>
      <c r="AG336" s="448"/>
      <c r="AH336" s="448"/>
      <c r="AI336" s="448"/>
      <c r="AJ336" s="448"/>
      <c r="AK336" s="448"/>
      <c r="AL336" s="448"/>
      <c r="AM336" s="448"/>
      <c r="AN336" s="448"/>
      <c r="AO336" s="448"/>
      <c r="AP336" s="448"/>
      <c r="AQ336" s="448"/>
      <c r="AR336" s="448"/>
      <c r="AS336" s="448"/>
      <c r="AT336" s="448"/>
      <c r="AU336" s="448"/>
      <c r="AV336" s="448"/>
      <c r="AW336" s="448"/>
      <c r="AX336" s="448"/>
      <c r="AY336" s="448"/>
      <c r="AZ336" s="448"/>
      <c r="BB336" s="448"/>
      <c r="BC336" s="448"/>
      <c r="BD336" s="448"/>
      <c r="BE336" s="448"/>
      <c r="BF336" s="448"/>
      <c r="BG336" s="448"/>
      <c r="BH336" s="448"/>
      <c r="BI336" s="448"/>
      <c r="BJ336" s="448"/>
      <c r="BK336" s="448"/>
      <c r="BL336" s="448"/>
      <c r="BM336" s="448"/>
      <c r="BN336" s="448"/>
      <c r="BO336" s="448"/>
      <c r="BP336" s="448"/>
      <c r="BQ336" s="448"/>
    </row>
    <row r="337" spans="1:69">
      <c r="A337" s="406"/>
      <c r="B337" s="406"/>
      <c r="C337" s="406"/>
      <c r="D337" s="406"/>
      <c r="E337" s="406"/>
      <c r="F337" s="406"/>
      <c r="G337" s="406"/>
      <c r="H337" s="406"/>
      <c r="I337" s="406"/>
      <c r="J337" s="406"/>
      <c r="K337" s="406"/>
      <c r="L337" s="406"/>
      <c r="M337" s="406"/>
      <c r="N337" s="406"/>
      <c r="O337" s="406"/>
      <c r="P337" s="406"/>
      <c r="Q337" s="406"/>
      <c r="R337" s="406"/>
      <c r="S337" s="406"/>
      <c r="T337" s="406"/>
      <c r="U337" s="406"/>
      <c r="V337" s="406"/>
      <c r="W337" s="406"/>
      <c r="X337" s="406"/>
      <c r="Y337" s="406"/>
      <c r="Z337" s="406"/>
      <c r="AA337" s="406"/>
      <c r="AB337" s="406"/>
      <c r="AC337" s="406"/>
      <c r="AD337" s="406"/>
      <c r="AE337" s="406"/>
      <c r="AF337" s="406"/>
      <c r="AG337" s="448"/>
      <c r="AH337" s="448"/>
      <c r="AI337" s="448"/>
      <c r="AJ337" s="448"/>
      <c r="AK337" s="448"/>
      <c r="AL337" s="448"/>
      <c r="AM337" s="448"/>
      <c r="AN337" s="448"/>
      <c r="AO337" s="448"/>
      <c r="AP337" s="448"/>
      <c r="AQ337" s="448"/>
      <c r="AR337" s="448"/>
      <c r="AS337" s="448"/>
      <c r="AT337" s="448"/>
      <c r="AU337" s="448"/>
      <c r="AV337" s="448"/>
      <c r="AW337" s="448"/>
      <c r="AX337" s="448"/>
      <c r="AY337" s="448"/>
      <c r="AZ337" s="448"/>
      <c r="BB337" s="448"/>
      <c r="BC337" s="448"/>
      <c r="BD337" s="448"/>
      <c r="BE337" s="448"/>
      <c r="BF337" s="448"/>
      <c r="BG337" s="448"/>
      <c r="BH337" s="448"/>
      <c r="BI337" s="448"/>
      <c r="BJ337" s="448"/>
      <c r="BK337" s="448"/>
      <c r="BL337" s="448"/>
      <c r="BM337" s="448"/>
      <c r="BN337" s="448"/>
      <c r="BO337" s="448"/>
      <c r="BP337" s="448"/>
      <c r="BQ337" s="448"/>
    </row>
    <row r="338" spans="1:69">
      <c r="A338" s="406"/>
      <c r="B338" s="406"/>
      <c r="C338" s="406"/>
      <c r="D338" s="406"/>
      <c r="E338" s="406"/>
      <c r="F338" s="406"/>
      <c r="G338" s="406"/>
      <c r="H338" s="406"/>
      <c r="I338" s="406"/>
      <c r="J338" s="406"/>
      <c r="K338" s="406"/>
      <c r="L338" s="406"/>
      <c r="M338" s="406"/>
      <c r="N338" s="406"/>
      <c r="O338" s="406"/>
      <c r="P338" s="406"/>
      <c r="Q338" s="406"/>
      <c r="R338" s="406"/>
      <c r="S338" s="406"/>
      <c r="T338" s="406"/>
      <c r="U338" s="406"/>
      <c r="V338" s="406"/>
      <c r="W338" s="406"/>
      <c r="X338" s="406"/>
      <c r="Y338" s="406"/>
      <c r="Z338" s="406"/>
      <c r="AA338" s="406"/>
      <c r="AB338" s="406"/>
      <c r="AC338" s="406"/>
      <c r="AD338" s="406"/>
      <c r="AE338" s="406"/>
      <c r="AF338" s="406"/>
      <c r="AG338" s="448"/>
      <c r="AH338" s="448"/>
      <c r="AI338" s="448"/>
      <c r="AJ338" s="448"/>
      <c r="AK338" s="448"/>
      <c r="AL338" s="448"/>
      <c r="AM338" s="448"/>
      <c r="AN338" s="448"/>
      <c r="AO338" s="448"/>
      <c r="AP338" s="448"/>
      <c r="AQ338" s="448"/>
      <c r="AR338" s="448"/>
      <c r="AS338" s="448"/>
      <c r="AT338" s="448"/>
      <c r="AU338" s="448"/>
      <c r="AV338" s="448"/>
      <c r="AW338" s="448"/>
      <c r="AX338" s="448"/>
      <c r="AY338" s="448"/>
      <c r="AZ338" s="448"/>
      <c r="BB338" s="448"/>
      <c r="BC338" s="448"/>
      <c r="BD338" s="448"/>
      <c r="BE338" s="448"/>
      <c r="BF338" s="448"/>
      <c r="BG338" s="448"/>
      <c r="BH338" s="448"/>
      <c r="BI338" s="448"/>
      <c r="BJ338" s="448"/>
      <c r="BK338" s="448"/>
      <c r="BL338" s="448"/>
      <c r="BM338" s="448"/>
      <c r="BN338" s="448"/>
      <c r="BO338" s="448"/>
      <c r="BP338" s="448"/>
      <c r="BQ338" s="448"/>
    </row>
    <row r="339" spans="1:69">
      <c r="A339" s="406"/>
      <c r="B339" s="406"/>
      <c r="C339" s="406"/>
      <c r="D339" s="406"/>
      <c r="E339" s="406"/>
      <c r="F339" s="406"/>
      <c r="G339" s="406"/>
      <c r="H339" s="406"/>
      <c r="I339" s="406"/>
      <c r="J339" s="406"/>
      <c r="K339" s="406"/>
      <c r="L339" s="406"/>
      <c r="M339" s="406"/>
      <c r="N339" s="406"/>
      <c r="O339" s="406"/>
      <c r="P339" s="406"/>
      <c r="Q339" s="406"/>
      <c r="R339" s="406"/>
      <c r="S339" s="406"/>
      <c r="T339" s="406"/>
      <c r="U339" s="406"/>
      <c r="V339" s="406"/>
      <c r="W339" s="406"/>
      <c r="X339" s="406"/>
      <c r="Y339" s="406"/>
      <c r="Z339" s="406"/>
      <c r="AA339" s="406"/>
      <c r="AB339" s="406"/>
      <c r="AC339" s="406"/>
      <c r="AD339" s="406"/>
      <c r="AE339" s="406"/>
      <c r="AF339" s="406"/>
      <c r="AG339" s="448"/>
      <c r="AH339" s="448"/>
      <c r="AI339" s="448"/>
      <c r="AJ339" s="448"/>
      <c r="AK339" s="448"/>
      <c r="AL339" s="448"/>
      <c r="AM339" s="448"/>
      <c r="AN339" s="448"/>
      <c r="AO339" s="448"/>
      <c r="AP339" s="448"/>
      <c r="AQ339" s="448"/>
      <c r="AR339" s="448"/>
      <c r="AS339" s="448"/>
      <c r="AT339" s="448"/>
      <c r="AU339" s="448"/>
      <c r="AV339" s="448"/>
      <c r="AW339" s="448"/>
      <c r="AX339" s="448"/>
      <c r="AY339" s="448"/>
      <c r="AZ339" s="448"/>
      <c r="BB339" s="448"/>
      <c r="BC339" s="448"/>
      <c r="BD339" s="448"/>
      <c r="BE339" s="448"/>
      <c r="BF339" s="448"/>
      <c r="BG339" s="448"/>
      <c r="BH339" s="448"/>
      <c r="BI339" s="448"/>
      <c r="BJ339" s="448"/>
      <c r="BK339" s="448"/>
      <c r="BL339" s="448"/>
      <c r="BM339" s="448"/>
      <c r="BN339" s="448"/>
      <c r="BO339" s="448"/>
      <c r="BP339" s="448"/>
      <c r="BQ339" s="448"/>
    </row>
    <row r="340" spans="1:69">
      <c r="A340" s="406"/>
      <c r="B340" s="406"/>
      <c r="C340" s="406"/>
      <c r="D340" s="406"/>
      <c r="E340" s="406"/>
      <c r="F340" s="406"/>
      <c r="G340" s="406"/>
      <c r="H340" s="406"/>
      <c r="I340" s="406"/>
      <c r="J340" s="406"/>
      <c r="K340" s="406"/>
      <c r="L340" s="406"/>
      <c r="M340" s="406"/>
      <c r="N340" s="406"/>
      <c r="O340" s="406"/>
      <c r="P340" s="406"/>
      <c r="Q340" s="406"/>
      <c r="R340" s="406"/>
      <c r="S340" s="406"/>
      <c r="T340" s="406"/>
      <c r="U340" s="406"/>
      <c r="V340" s="406"/>
      <c r="W340" s="406"/>
      <c r="X340" s="406"/>
      <c r="Y340" s="406"/>
      <c r="Z340" s="406"/>
      <c r="AA340" s="406"/>
      <c r="AB340" s="406"/>
      <c r="AC340" s="406"/>
      <c r="AD340" s="406"/>
      <c r="AE340" s="406"/>
      <c r="AF340" s="406"/>
      <c r="AG340" s="448"/>
      <c r="AH340" s="448"/>
      <c r="AI340" s="448"/>
      <c r="AJ340" s="448"/>
      <c r="AK340" s="448"/>
      <c r="AL340" s="448"/>
      <c r="AM340" s="448"/>
      <c r="AN340" s="448"/>
      <c r="AO340" s="448"/>
      <c r="AP340" s="448"/>
      <c r="AQ340" s="448"/>
      <c r="AR340" s="448"/>
      <c r="AS340" s="448"/>
      <c r="AT340" s="448"/>
      <c r="AU340" s="448"/>
      <c r="AV340" s="448"/>
      <c r="AW340" s="448"/>
      <c r="AX340" s="448"/>
      <c r="AY340" s="448"/>
      <c r="AZ340" s="448"/>
      <c r="BB340" s="448"/>
      <c r="BC340" s="448"/>
      <c r="BD340" s="448"/>
      <c r="BE340" s="448"/>
      <c r="BF340" s="448"/>
      <c r="BG340" s="448"/>
      <c r="BH340" s="448"/>
      <c r="BI340" s="448"/>
      <c r="BJ340" s="448"/>
      <c r="BK340" s="448"/>
      <c r="BL340" s="448"/>
      <c r="BM340" s="448"/>
      <c r="BN340" s="448"/>
      <c r="BO340" s="448"/>
      <c r="BP340" s="448"/>
      <c r="BQ340" s="448"/>
    </row>
    <row r="341" spans="1:69">
      <c r="A341" s="406"/>
      <c r="B341" s="406"/>
      <c r="C341" s="406"/>
      <c r="D341" s="406"/>
      <c r="E341" s="406"/>
      <c r="F341" s="406"/>
      <c r="G341" s="406"/>
      <c r="H341" s="406"/>
      <c r="I341" s="406"/>
      <c r="J341" s="406"/>
      <c r="K341" s="406"/>
      <c r="L341" s="406"/>
      <c r="M341" s="406"/>
      <c r="N341" s="406"/>
      <c r="O341" s="406"/>
      <c r="P341" s="406"/>
      <c r="Q341" s="406"/>
      <c r="R341" s="406"/>
      <c r="S341" s="406"/>
      <c r="T341" s="406"/>
      <c r="U341" s="406"/>
      <c r="V341" s="406"/>
      <c r="W341" s="406"/>
      <c r="X341" s="406"/>
      <c r="Y341" s="406"/>
      <c r="Z341" s="406"/>
      <c r="AA341" s="406"/>
      <c r="AB341" s="406"/>
      <c r="AC341" s="406"/>
      <c r="AD341" s="406"/>
      <c r="AE341" s="406"/>
      <c r="AF341" s="406"/>
      <c r="AG341" s="448"/>
      <c r="AH341" s="448"/>
      <c r="AI341" s="448"/>
      <c r="AJ341" s="448"/>
      <c r="AK341" s="448"/>
      <c r="AL341" s="448"/>
      <c r="AM341" s="448"/>
      <c r="AN341" s="448"/>
      <c r="AO341" s="448"/>
      <c r="AP341" s="448"/>
      <c r="AQ341" s="448"/>
      <c r="AR341" s="448"/>
      <c r="AS341" s="448"/>
      <c r="AT341" s="448"/>
      <c r="AU341" s="448"/>
      <c r="AV341" s="448"/>
      <c r="AW341" s="448"/>
      <c r="AX341" s="448"/>
      <c r="AY341" s="448"/>
      <c r="AZ341" s="448"/>
      <c r="BB341" s="448"/>
      <c r="BC341" s="448"/>
      <c r="BD341" s="448"/>
      <c r="BE341" s="448"/>
      <c r="BF341" s="448"/>
      <c r="BG341" s="448"/>
      <c r="BH341" s="448"/>
      <c r="BI341" s="448"/>
      <c r="BJ341" s="448"/>
      <c r="BK341" s="448"/>
      <c r="BL341" s="448"/>
      <c r="BM341" s="448"/>
      <c r="BN341" s="448"/>
      <c r="BO341" s="448"/>
      <c r="BP341" s="448"/>
      <c r="BQ341" s="448"/>
    </row>
    <row r="342" spans="1:69">
      <c r="A342" s="406"/>
      <c r="B342" s="406"/>
      <c r="C342" s="406"/>
      <c r="D342" s="406"/>
      <c r="E342" s="406"/>
      <c r="F342" s="406"/>
      <c r="G342" s="406"/>
      <c r="H342" s="406"/>
      <c r="I342" s="406"/>
      <c r="J342" s="406"/>
      <c r="K342" s="406"/>
      <c r="L342" s="406"/>
      <c r="M342" s="406"/>
      <c r="N342" s="406"/>
      <c r="O342" s="406"/>
      <c r="P342" s="406"/>
      <c r="Q342" s="406"/>
      <c r="R342" s="406"/>
      <c r="S342" s="406"/>
      <c r="T342" s="406"/>
      <c r="U342" s="406"/>
      <c r="V342" s="406"/>
      <c r="W342" s="406"/>
      <c r="X342" s="406"/>
      <c r="Y342" s="406"/>
      <c r="Z342" s="406"/>
      <c r="AA342" s="406"/>
      <c r="AB342" s="406"/>
      <c r="AC342" s="406"/>
      <c r="AD342" s="406"/>
      <c r="AE342" s="406"/>
      <c r="AF342" s="406"/>
      <c r="AG342" s="448"/>
      <c r="AH342" s="448"/>
      <c r="AI342" s="448"/>
      <c r="AJ342" s="448"/>
      <c r="AK342" s="448"/>
      <c r="AL342" s="448"/>
      <c r="AM342" s="448"/>
      <c r="AN342" s="448"/>
      <c r="AO342" s="448"/>
      <c r="AP342" s="448"/>
      <c r="AQ342" s="448"/>
      <c r="AR342" s="448"/>
      <c r="AS342" s="448"/>
      <c r="AT342" s="448"/>
      <c r="AU342" s="448"/>
      <c r="AV342" s="448"/>
      <c r="AW342" s="448"/>
      <c r="AX342" s="448"/>
      <c r="AY342" s="448"/>
      <c r="AZ342" s="448"/>
      <c r="BB342" s="448"/>
      <c r="BC342" s="448"/>
      <c r="BD342" s="448"/>
      <c r="BE342" s="448"/>
      <c r="BF342" s="448"/>
      <c r="BG342" s="448"/>
      <c r="BH342" s="448"/>
      <c r="BI342" s="448"/>
      <c r="BJ342" s="448"/>
      <c r="BK342" s="448"/>
      <c r="BL342" s="448"/>
      <c r="BM342" s="448"/>
      <c r="BN342" s="448"/>
      <c r="BO342" s="448"/>
      <c r="BP342" s="448"/>
      <c r="BQ342" s="448"/>
    </row>
    <row r="343" spans="1:69">
      <c r="A343" s="406"/>
      <c r="B343" s="406"/>
      <c r="C343" s="406"/>
      <c r="D343" s="406"/>
      <c r="E343" s="406"/>
      <c r="F343" s="406"/>
      <c r="G343" s="406"/>
      <c r="H343" s="406"/>
      <c r="I343" s="406"/>
      <c r="J343" s="406"/>
      <c r="K343" s="406"/>
      <c r="L343" s="406"/>
      <c r="M343" s="406"/>
      <c r="N343" s="406"/>
      <c r="O343" s="406"/>
      <c r="P343" s="406"/>
      <c r="Q343" s="406"/>
      <c r="R343" s="406"/>
      <c r="S343" s="406"/>
      <c r="T343" s="406"/>
      <c r="U343" s="406"/>
      <c r="V343" s="406"/>
      <c r="W343" s="406"/>
      <c r="X343" s="406"/>
      <c r="Y343" s="406"/>
      <c r="Z343" s="406"/>
      <c r="AA343" s="406"/>
      <c r="AB343" s="406"/>
      <c r="AC343" s="406"/>
      <c r="AD343" s="406"/>
      <c r="AE343" s="406"/>
      <c r="AF343" s="406"/>
      <c r="AG343" s="448"/>
      <c r="AH343" s="448"/>
      <c r="AI343" s="448"/>
      <c r="AJ343" s="448"/>
      <c r="AK343" s="448"/>
      <c r="AL343" s="448"/>
      <c r="AM343" s="448"/>
      <c r="AN343" s="448"/>
      <c r="AO343" s="448"/>
      <c r="AP343" s="448"/>
      <c r="AQ343" s="448"/>
      <c r="AR343" s="448"/>
      <c r="AS343" s="448"/>
      <c r="AT343" s="448"/>
      <c r="AU343" s="448"/>
      <c r="AV343" s="448"/>
      <c r="AW343" s="448"/>
      <c r="AX343" s="448"/>
      <c r="AY343" s="448"/>
      <c r="AZ343" s="448"/>
      <c r="BB343" s="448"/>
      <c r="BC343" s="448"/>
      <c r="BD343" s="448"/>
      <c r="BE343" s="448"/>
      <c r="BF343" s="448"/>
      <c r="BG343" s="448"/>
      <c r="BH343" s="448"/>
      <c r="BI343" s="448"/>
      <c r="BJ343" s="448"/>
      <c r="BK343" s="448"/>
      <c r="BL343" s="448"/>
      <c r="BM343" s="448"/>
      <c r="BN343" s="448"/>
      <c r="BO343" s="448"/>
      <c r="BP343" s="448"/>
      <c r="BQ343" s="448"/>
    </row>
    <row r="344" spans="1:69">
      <c r="A344" s="406"/>
      <c r="B344" s="406"/>
      <c r="C344" s="406"/>
      <c r="D344" s="406"/>
      <c r="E344" s="406"/>
      <c r="F344" s="406"/>
      <c r="G344" s="406"/>
      <c r="H344" s="406"/>
      <c r="I344" s="406"/>
      <c r="J344" s="406"/>
      <c r="K344" s="406"/>
      <c r="L344" s="406"/>
      <c r="M344" s="406"/>
      <c r="N344" s="406"/>
      <c r="O344" s="406"/>
      <c r="P344" s="406"/>
      <c r="Q344" s="406"/>
      <c r="R344" s="406"/>
      <c r="S344" s="406"/>
      <c r="T344" s="406"/>
      <c r="U344" s="406"/>
      <c r="V344" s="406"/>
      <c r="W344" s="406"/>
      <c r="X344" s="406"/>
      <c r="Y344" s="406"/>
      <c r="Z344" s="406"/>
      <c r="AA344" s="406"/>
      <c r="AB344" s="406"/>
      <c r="AC344" s="406"/>
      <c r="AD344" s="406"/>
      <c r="AE344" s="406"/>
      <c r="AF344" s="406"/>
      <c r="AG344" s="448"/>
      <c r="AH344" s="448"/>
      <c r="AI344" s="448"/>
      <c r="AJ344" s="448"/>
      <c r="AK344" s="448"/>
      <c r="AL344" s="448"/>
      <c r="AM344" s="448"/>
      <c r="AN344" s="448"/>
      <c r="AO344" s="448"/>
      <c r="AP344" s="448"/>
      <c r="AQ344" s="448"/>
      <c r="AR344" s="448"/>
      <c r="AS344" s="448"/>
      <c r="AT344" s="448"/>
      <c r="AU344" s="448"/>
      <c r="AV344" s="448"/>
      <c r="AW344" s="448"/>
      <c r="AX344" s="448"/>
      <c r="AY344" s="448"/>
      <c r="AZ344" s="448"/>
      <c r="BB344" s="448"/>
      <c r="BC344" s="448"/>
      <c r="BD344" s="448"/>
      <c r="BE344" s="448"/>
      <c r="BF344" s="448"/>
      <c r="BG344" s="448"/>
      <c r="BH344" s="448"/>
      <c r="BI344" s="448"/>
      <c r="BJ344" s="448"/>
      <c r="BK344" s="448"/>
      <c r="BL344" s="448"/>
      <c r="BM344" s="448"/>
      <c r="BN344" s="448"/>
      <c r="BO344" s="448"/>
      <c r="BP344" s="448"/>
      <c r="BQ344" s="448"/>
    </row>
    <row r="345" spans="1:69">
      <c r="A345" s="406"/>
      <c r="B345" s="406"/>
      <c r="C345" s="406"/>
      <c r="D345" s="406"/>
      <c r="E345" s="406"/>
      <c r="F345" s="406"/>
      <c r="G345" s="406"/>
      <c r="H345" s="406"/>
      <c r="I345" s="406"/>
      <c r="J345" s="406"/>
      <c r="K345" s="406"/>
      <c r="L345" s="406"/>
      <c r="M345" s="406"/>
      <c r="N345" s="406"/>
      <c r="O345" s="406"/>
      <c r="P345" s="406"/>
      <c r="Q345" s="406"/>
      <c r="R345" s="406"/>
      <c r="S345" s="406"/>
      <c r="T345" s="406"/>
      <c r="U345" s="406"/>
      <c r="V345" s="406"/>
      <c r="W345" s="406"/>
      <c r="X345" s="406"/>
      <c r="Y345" s="406"/>
      <c r="Z345" s="406"/>
      <c r="AA345" s="406"/>
      <c r="AB345" s="406"/>
      <c r="AC345" s="406"/>
      <c r="AD345" s="406"/>
      <c r="AE345" s="406"/>
      <c r="AF345" s="406"/>
      <c r="AG345" s="448"/>
      <c r="AH345" s="448"/>
      <c r="AI345" s="448"/>
      <c r="AJ345" s="448"/>
      <c r="AK345" s="448"/>
      <c r="AL345" s="448"/>
      <c r="AM345" s="448"/>
      <c r="AN345" s="448"/>
      <c r="AO345" s="448"/>
      <c r="AP345" s="448"/>
      <c r="AQ345" s="448"/>
      <c r="AR345" s="448"/>
      <c r="AS345" s="448"/>
      <c r="AT345" s="448"/>
      <c r="AU345" s="448"/>
      <c r="AV345" s="448"/>
      <c r="AW345" s="448"/>
      <c r="AX345" s="448"/>
      <c r="AY345" s="448"/>
      <c r="AZ345" s="448"/>
      <c r="BB345" s="448"/>
      <c r="BC345" s="448"/>
      <c r="BD345" s="448"/>
      <c r="BE345" s="448"/>
      <c r="BF345" s="448"/>
      <c r="BG345" s="448"/>
      <c r="BH345" s="448"/>
      <c r="BI345" s="448"/>
      <c r="BJ345" s="448"/>
      <c r="BK345" s="448"/>
      <c r="BL345" s="448"/>
      <c r="BM345" s="448"/>
      <c r="BN345" s="448"/>
      <c r="BO345" s="448"/>
      <c r="BP345" s="448"/>
      <c r="BQ345" s="448"/>
    </row>
    <row r="346" spans="1:69">
      <c r="A346" s="406"/>
      <c r="B346" s="406"/>
      <c r="C346" s="406"/>
      <c r="D346" s="406"/>
      <c r="E346" s="406"/>
      <c r="F346" s="406"/>
      <c r="G346" s="406"/>
      <c r="H346" s="406"/>
      <c r="I346" s="406"/>
      <c r="J346" s="406"/>
      <c r="K346" s="406"/>
      <c r="L346" s="406"/>
      <c r="M346" s="406"/>
      <c r="N346" s="406"/>
      <c r="O346" s="406"/>
      <c r="P346" s="406"/>
      <c r="Q346" s="406"/>
      <c r="R346" s="406"/>
      <c r="S346" s="406"/>
      <c r="T346" s="406"/>
      <c r="U346" s="406"/>
      <c r="V346" s="406"/>
      <c r="W346" s="406"/>
      <c r="X346" s="406"/>
      <c r="Y346" s="406"/>
      <c r="Z346" s="406"/>
      <c r="AA346" s="406"/>
      <c r="AB346" s="406"/>
      <c r="AC346" s="406"/>
      <c r="AD346" s="406"/>
      <c r="AE346" s="406"/>
      <c r="AF346" s="406"/>
      <c r="AG346" s="448"/>
      <c r="AH346" s="448"/>
      <c r="AI346" s="448"/>
      <c r="AJ346" s="448"/>
      <c r="AK346" s="448"/>
      <c r="AL346" s="448"/>
      <c r="AM346" s="448"/>
      <c r="AN346" s="448"/>
      <c r="AO346" s="448"/>
      <c r="AP346" s="448"/>
      <c r="AQ346" s="448"/>
      <c r="AR346" s="448"/>
      <c r="AS346" s="448"/>
      <c r="AT346" s="448"/>
      <c r="AU346" s="448"/>
      <c r="AV346" s="448"/>
      <c r="AW346" s="448"/>
      <c r="AX346" s="448"/>
      <c r="AY346" s="448"/>
      <c r="AZ346" s="448"/>
      <c r="BB346" s="448"/>
      <c r="BC346" s="448"/>
      <c r="BD346" s="448"/>
      <c r="BE346" s="448"/>
      <c r="BF346" s="448"/>
      <c r="BG346" s="448"/>
      <c r="BH346" s="448"/>
      <c r="BI346" s="448"/>
      <c r="BJ346" s="448"/>
      <c r="BK346" s="448"/>
      <c r="BL346" s="448"/>
      <c r="BM346" s="448"/>
      <c r="BN346" s="448"/>
      <c r="BO346" s="448"/>
      <c r="BP346" s="448"/>
      <c r="BQ346" s="448"/>
    </row>
    <row r="347" spans="1:69">
      <c r="A347" s="406"/>
      <c r="B347" s="406"/>
      <c r="C347" s="406"/>
      <c r="D347" s="406"/>
      <c r="E347" s="406"/>
      <c r="F347" s="406"/>
      <c r="G347" s="406"/>
      <c r="H347" s="406"/>
      <c r="I347" s="406"/>
      <c r="J347" s="406"/>
      <c r="K347" s="406"/>
      <c r="L347" s="406"/>
      <c r="M347" s="406"/>
      <c r="N347" s="406"/>
      <c r="O347" s="406"/>
      <c r="P347" s="406"/>
      <c r="Q347" s="406"/>
      <c r="R347" s="406"/>
      <c r="S347" s="406"/>
      <c r="T347" s="406"/>
      <c r="U347" s="406"/>
      <c r="V347" s="406"/>
      <c r="W347" s="406"/>
      <c r="X347" s="406"/>
      <c r="Y347" s="406"/>
      <c r="Z347" s="406"/>
      <c r="AA347" s="406"/>
      <c r="AB347" s="406"/>
      <c r="AC347" s="406"/>
      <c r="AD347" s="406"/>
      <c r="AE347" s="406"/>
      <c r="AF347" s="406"/>
      <c r="AG347" s="448"/>
      <c r="AH347" s="448"/>
      <c r="AI347" s="448"/>
      <c r="AJ347" s="448"/>
      <c r="AK347" s="448"/>
      <c r="AL347" s="448"/>
      <c r="AM347" s="448"/>
      <c r="AN347" s="448"/>
      <c r="AO347" s="448"/>
      <c r="AP347" s="448"/>
      <c r="AQ347" s="448"/>
      <c r="AR347" s="448"/>
      <c r="AS347" s="448"/>
      <c r="AT347" s="448"/>
      <c r="AU347" s="448"/>
      <c r="AV347" s="448"/>
      <c r="AW347" s="448"/>
      <c r="AX347" s="448"/>
      <c r="AY347" s="448"/>
      <c r="AZ347" s="448"/>
      <c r="BB347" s="448"/>
      <c r="BC347" s="448"/>
      <c r="BD347" s="448"/>
      <c r="BE347" s="448"/>
      <c r="BF347" s="448"/>
      <c r="BG347" s="448"/>
      <c r="BH347" s="448"/>
      <c r="BI347" s="448"/>
      <c r="BJ347" s="448"/>
      <c r="BK347" s="448"/>
      <c r="BL347" s="448"/>
      <c r="BM347" s="448"/>
      <c r="BN347" s="448"/>
      <c r="BO347" s="448"/>
      <c r="BP347" s="448"/>
      <c r="BQ347" s="448"/>
    </row>
    <row r="348" spans="1:69">
      <c r="A348" s="406"/>
      <c r="B348" s="406"/>
      <c r="C348" s="406"/>
      <c r="D348" s="406"/>
      <c r="E348" s="406"/>
      <c r="F348" s="406"/>
      <c r="G348" s="406"/>
      <c r="H348" s="406"/>
      <c r="I348" s="406"/>
      <c r="J348" s="406"/>
      <c r="K348" s="406"/>
      <c r="L348" s="406"/>
      <c r="M348" s="406"/>
      <c r="N348" s="406"/>
      <c r="O348" s="406"/>
      <c r="P348" s="406"/>
      <c r="Q348" s="406"/>
      <c r="R348" s="406"/>
      <c r="S348" s="406"/>
      <c r="T348" s="406"/>
      <c r="U348" s="406"/>
      <c r="V348" s="406"/>
      <c r="W348" s="406"/>
      <c r="X348" s="406"/>
      <c r="Y348" s="406"/>
      <c r="Z348" s="406"/>
      <c r="AA348" s="406"/>
      <c r="AB348" s="406"/>
      <c r="AC348" s="406"/>
      <c r="AD348" s="406"/>
      <c r="AE348" s="406"/>
      <c r="AF348" s="406"/>
      <c r="AG348" s="448"/>
      <c r="AH348" s="448"/>
      <c r="AI348" s="448"/>
      <c r="AJ348" s="448"/>
      <c r="AK348" s="448"/>
      <c r="AL348" s="448"/>
      <c r="AM348" s="448"/>
      <c r="AN348" s="448"/>
      <c r="AO348" s="448"/>
      <c r="AP348" s="448"/>
      <c r="AQ348" s="448"/>
      <c r="AR348" s="448"/>
      <c r="AS348" s="448"/>
      <c r="AT348" s="448"/>
      <c r="AU348" s="448"/>
      <c r="AV348" s="448"/>
      <c r="AW348" s="448"/>
      <c r="AX348" s="448"/>
      <c r="AY348" s="448"/>
      <c r="AZ348" s="448"/>
      <c r="BB348" s="448"/>
      <c r="BC348" s="448"/>
      <c r="BD348" s="448"/>
      <c r="BE348" s="448"/>
      <c r="BF348" s="448"/>
      <c r="BG348" s="448"/>
      <c r="BH348" s="448"/>
      <c r="BI348" s="448"/>
      <c r="BJ348" s="448"/>
      <c r="BK348" s="448"/>
      <c r="BL348" s="448"/>
      <c r="BM348" s="448"/>
      <c r="BN348" s="448"/>
      <c r="BO348" s="448"/>
      <c r="BP348" s="448"/>
      <c r="BQ348" s="448"/>
    </row>
    <row r="349" spans="1:69">
      <c r="A349" s="406"/>
      <c r="B349" s="406"/>
      <c r="C349" s="406"/>
      <c r="D349" s="406"/>
      <c r="E349" s="406"/>
      <c r="F349" s="406"/>
      <c r="G349" s="406"/>
      <c r="H349" s="406"/>
      <c r="I349" s="406"/>
      <c r="J349" s="406"/>
      <c r="K349" s="406"/>
      <c r="L349" s="406"/>
      <c r="M349" s="406"/>
      <c r="N349" s="406"/>
      <c r="O349" s="406"/>
      <c r="P349" s="406"/>
      <c r="Q349" s="406"/>
      <c r="R349" s="406"/>
      <c r="S349" s="406"/>
      <c r="T349" s="406"/>
      <c r="U349" s="406"/>
      <c r="V349" s="406"/>
      <c r="W349" s="406"/>
      <c r="X349" s="406"/>
      <c r="Y349" s="406"/>
      <c r="Z349" s="406"/>
      <c r="AA349" s="406"/>
      <c r="AB349" s="406"/>
      <c r="AC349" s="406"/>
      <c r="AD349" s="406"/>
      <c r="AE349" s="406"/>
      <c r="AF349" s="406"/>
      <c r="AG349" s="448"/>
      <c r="AH349" s="448"/>
      <c r="AI349" s="448"/>
      <c r="AJ349" s="448"/>
      <c r="AK349" s="448"/>
      <c r="AL349" s="448"/>
      <c r="AM349" s="448"/>
      <c r="AN349" s="448"/>
      <c r="AO349" s="448"/>
      <c r="AP349" s="448"/>
      <c r="AQ349" s="448"/>
      <c r="AR349" s="448"/>
      <c r="AS349" s="448"/>
      <c r="AT349" s="448"/>
      <c r="AU349" s="448"/>
      <c r="AV349" s="448"/>
      <c r="AW349" s="448"/>
      <c r="AX349" s="448"/>
      <c r="AY349" s="448"/>
      <c r="AZ349" s="448"/>
      <c r="BB349" s="448"/>
      <c r="BC349" s="448"/>
      <c r="BD349" s="448"/>
      <c r="BE349" s="448"/>
      <c r="BF349" s="448"/>
      <c r="BG349" s="448"/>
      <c r="BH349" s="448"/>
      <c r="BI349" s="448"/>
      <c r="BJ349" s="448"/>
      <c r="BK349" s="448"/>
      <c r="BL349" s="448"/>
      <c r="BM349" s="448"/>
      <c r="BN349" s="448"/>
      <c r="BO349" s="448"/>
      <c r="BP349" s="448"/>
      <c r="BQ349" s="448"/>
    </row>
    <row r="350" spans="1:69">
      <c r="A350" s="406"/>
      <c r="B350" s="406"/>
      <c r="C350" s="406"/>
      <c r="D350" s="406"/>
      <c r="E350" s="406"/>
      <c r="F350" s="406"/>
      <c r="G350" s="406"/>
      <c r="H350" s="406"/>
      <c r="I350" s="406"/>
      <c r="J350" s="406"/>
      <c r="K350" s="406"/>
      <c r="L350" s="406"/>
      <c r="M350" s="406"/>
      <c r="N350" s="406"/>
      <c r="O350" s="406"/>
      <c r="P350" s="406"/>
      <c r="Q350" s="406"/>
      <c r="R350" s="406"/>
      <c r="S350" s="406"/>
      <c r="T350" s="406"/>
      <c r="U350" s="406"/>
      <c r="V350" s="406"/>
      <c r="W350" s="406"/>
      <c r="X350" s="406"/>
      <c r="Y350" s="406"/>
      <c r="Z350" s="406"/>
      <c r="AA350" s="406"/>
      <c r="AB350" s="406"/>
      <c r="AC350" s="406"/>
      <c r="AD350" s="406"/>
      <c r="AE350" s="406"/>
      <c r="AF350" s="406"/>
      <c r="AG350" s="448"/>
      <c r="AH350" s="448"/>
      <c r="AI350" s="448"/>
      <c r="AJ350" s="448"/>
      <c r="AK350" s="448"/>
      <c r="AL350" s="448"/>
      <c r="AM350" s="448"/>
      <c r="AN350" s="448"/>
      <c r="AO350" s="448"/>
      <c r="AP350" s="448"/>
      <c r="AQ350" s="448"/>
      <c r="AR350" s="448"/>
      <c r="AS350" s="448"/>
      <c r="AT350" s="448"/>
      <c r="AU350" s="448"/>
      <c r="AV350" s="448"/>
      <c r="AW350" s="448"/>
      <c r="AX350" s="448"/>
      <c r="AY350" s="448"/>
      <c r="AZ350" s="448"/>
      <c r="BB350" s="448"/>
      <c r="BC350" s="448"/>
      <c r="BD350" s="448"/>
      <c r="BE350" s="448"/>
      <c r="BF350" s="448"/>
      <c r="BG350" s="448"/>
      <c r="BH350" s="448"/>
      <c r="BI350" s="448"/>
      <c r="BJ350" s="448"/>
      <c r="BK350" s="448"/>
      <c r="BL350" s="448"/>
      <c r="BM350" s="448"/>
      <c r="BN350" s="448"/>
      <c r="BO350" s="448"/>
      <c r="BP350" s="448"/>
      <c r="BQ350" s="448"/>
    </row>
    <row r="351" spans="1:69">
      <c r="A351" s="406"/>
      <c r="B351" s="406"/>
      <c r="C351" s="406"/>
      <c r="D351" s="406"/>
      <c r="E351" s="406"/>
      <c r="F351" s="406"/>
      <c r="G351" s="406"/>
      <c r="H351" s="406"/>
      <c r="I351" s="406"/>
      <c r="J351" s="406"/>
      <c r="K351" s="406"/>
      <c r="L351" s="406"/>
      <c r="M351" s="406"/>
      <c r="N351" s="406"/>
      <c r="O351" s="406"/>
      <c r="P351" s="406"/>
      <c r="Q351" s="406"/>
      <c r="R351" s="406"/>
      <c r="S351" s="406"/>
      <c r="T351" s="406"/>
      <c r="U351" s="406"/>
      <c r="V351" s="406"/>
      <c r="W351" s="406"/>
      <c r="X351" s="406"/>
      <c r="Y351" s="406"/>
      <c r="Z351" s="406"/>
      <c r="AA351" s="406"/>
      <c r="AB351" s="406"/>
      <c r="AC351" s="406"/>
      <c r="AD351" s="406"/>
      <c r="AE351" s="406"/>
      <c r="AF351" s="406"/>
      <c r="AG351" s="448"/>
      <c r="AH351" s="448"/>
      <c r="AI351" s="448"/>
      <c r="AJ351" s="448"/>
      <c r="AK351" s="448"/>
      <c r="AL351" s="448"/>
      <c r="AM351" s="448"/>
      <c r="AN351" s="448"/>
      <c r="AO351" s="448"/>
      <c r="AP351" s="448"/>
      <c r="AQ351" s="448"/>
      <c r="AR351" s="448"/>
      <c r="AS351" s="448"/>
      <c r="AT351" s="448"/>
      <c r="AU351" s="448"/>
      <c r="AV351" s="448"/>
      <c r="AW351" s="448"/>
      <c r="AX351" s="448"/>
      <c r="AY351" s="448"/>
      <c r="AZ351" s="448"/>
      <c r="BB351" s="448"/>
      <c r="BC351" s="448"/>
      <c r="BD351" s="448"/>
      <c r="BE351" s="448"/>
      <c r="BF351" s="448"/>
      <c r="BG351" s="448"/>
      <c r="BH351" s="448"/>
      <c r="BI351" s="448"/>
      <c r="BJ351" s="448"/>
      <c r="BK351" s="448"/>
      <c r="BL351" s="448"/>
      <c r="BM351" s="448"/>
      <c r="BN351" s="448"/>
      <c r="BO351" s="448"/>
      <c r="BP351" s="448"/>
      <c r="BQ351" s="448"/>
    </row>
    <row r="352" spans="1:69">
      <c r="A352" s="406"/>
      <c r="B352" s="406"/>
      <c r="C352" s="406"/>
      <c r="D352" s="406"/>
      <c r="E352" s="406"/>
      <c r="F352" s="406"/>
      <c r="G352" s="406"/>
      <c r="H352" s="406"/>
      <c r="I352" s="406"/>
      <c r="J352" s="406"/>
      <c r="K352" s="406"/>
      <c r="L352" s="406"/>
      <c r="M352" s="406"/>
      <c r="N352" s="406"/>
      <c r="O352" s="406"/>
      <c r="P352" s="406"/>
      <c r="Q352" s="406"/>
      <c r="R352" s="406"/>
      <c r="S352" s="406"/>
      <c r="T352" s="406"/>
      <c r="U352" s="406"/>
      <c r="V352" s="406"/>
      <c r="W352" s="406"/>
      <c r="X352" s="406"/>
      <c r="Y352" s="406"/>
      <c r="Z352" s="406"/>
      <c r="AA352" s="406"/>
      <c r="AB352" s="406"/>
      <c r="AC352" s="406"/>
      <c r="AD352" s="406"/>
      <c r="AE352" s="406"/>
      <c r="AF352" s="406"/>
      <c r="AG352" s="448"/>
      <c r="AH352" s="448"/>
      <c r="AI352" s="448"/>
      <c r="AJ352" s="448"/>
      <c r="AK352" s="448"/>
      <c r="AL352" s="448"/>
      <c r="AM352" s="448"/>
      <c r="AN352" s="448"/>
      <c r="AO352" s="448"/>
      <c r="AP352" s="448"/>
      <c r="AQ352" s="448"/>
      <c r="AR352" s="448"/>
      <c r="AS352" s="448"/>
      <c r="AT352" s="448"/>
      <c r="AU352" s="448"/>
      <c r="AV352" s="448"/>
      <c r="AW352" s="448"/>
      <c r="AX352" s="448"/>
      <c r="AY352" s="448"/>
      <c r="AZ352" s="448"/>
      <c r="BB352" s="448"/>
      <c r="BC352" s="448"/>
      <c r="BD352" s="448"/>
      <c r="BE352" s="448"/>
      <c r="BF352" s="448"/>
      <c r="BG352" s="448"/>
      <c r="BH352" s="448"/>
      <c r="BI352" s="448"/>
      <c r="BJ352" s="448"/>
      <c r="BK352" s="448"/>
      <c r="BL352" s="448"/>
      <c r="BM352" s="448"/>
      <c r="BN352" s="448"/>
      <c r="BO352" s="448"/>
      <c r="BP352" s="448"/>
      <c r="BQ352" s="448"/>
    </row>
    <row r="353" spans="1:69">
      <c r="A353" s="406"/>
      <c r="B353" s="406"/>
      <c r="C353" s="406"/>
      <c r="D353" s="406"/>
      <c r="E353" s="406"/>
      <c r="F353" s="406"/>
      <c r="G353" s="406"/>
      <c r="H353" s="406"/>
      <c r="I353" s="406"/>
      <c r="J353" s="406"/>
      <c r="K353" s="406"/>
      <c r="L353" s="406"/>
      <c r="M353" s="406"/>
      <c r="N353" s="406"/>
      <c r="O353" s="406"/>
      <c r="P353" s="406"/>
      <c r="Q353" s="406"/>
      <c r="R353" s="406"/>
      <c r="S353" s="406"/>
      <c r="T353" s="406"/>
      <c r="U353" s="406"/>
      <c r="V353" s="406"/>
      <c r="W353" s="406"/>
      <c r="X353" s="406"/>
      <c r="Y353" s="406"/>
      <c r="Z353" s="406"/>
      <c r="AA353" s="406"/>
      <c r="AB353" s="406"/>
      <c r="AC353" s="406"/>
      <c r="AD353" s="406"/>
      <c r="AE353" s="406"/>
      <c r="AF353" s="406"/>
      <c r="AG353" s="448"/>
      <c r="AH353" s="448"/>
      <c r="AI353" s="448"/>
      <c r="AJ353" s="448"/>
      <c r="AK353" s="448"/>
      <c r="AL353" s="448"/>
      <c r="AM353" s="448"/>
      <c r="AN353" s="448"/>
      <c r="AO353" s="448"/>
      <c r="AP353" s="448"/>
      <c r="AQ353" s="448"/>
      <c r="AR353" s="448"/>
      <c r="AS353" s="448"/>
      <c r="AT353" s="448"/>
      <c r="AU353" s="448"/>
      <c r="AV353" s="448"/>
      <c r="AW353" s="448"/>
      <c r="AX353" s="448"/>
      <c r="AY353" s="448"/>
      <c r="AZ353" s="448"/>
      <c r="BB353" s="448"/>
      <c r="BC353" s="448"/>
      <c r="BD353" s="448"/>
      <c r="BE353" s="448"/>
      <c r="BF353" s="448"/>
      <c r="BG353" s="448"/>
      <c r="BH353" s="448"/>
      <c r="BI353" s="448"/>
      <c r="BJ353" s="448"/>
      <c r="BK353" s="448"/>
      <c r="BL353" s="448"/>
      <c r="BM353" s="448"/>
      <c r="BN353" s="448"/>
      <c r="BO353" s="448"/>
      <c r="BP353" s="448"/>
      <c r="BQ353" s="448"/>
    </row>
    <row r="354" spans="1:69">
      <c r="A354" s="406"/>
      <c r="B354" s="406"/>
      <c r="C354" s="406"/>
      <c r="D354" s="406"/>
      <c r="E354" s="406"/>
      <c r="F354" s="406"/>
      <c r="G354" s="406"/>
      <c r="H354" s="406"/>
      <c r="I354" s="406"/>
      <c r="J354" s="406"/>
      <c r="K354" s="406"/>
      <c r="L354" s="406"/>
      <c r="M354" s="406"/>
      <c r="N354" s="406"/>
      <c r="O354" s="406"/>
      <c r="P354" s="406"/>
      <c r="Q354" s="406"/>
      <c r="R354" s="406"/>
      <c r="S354" s="406"/>
      <c r="T354" s="406"/>
      <c r="U354" s="406"/>
      <c r="V354" s="406"/>
      <c r="W354" s="406"/>
      <c r="X354" s="406"/>
      <c r="Y354" s="406"/>
      <c r="Z354" s="406"/>
      <c r="AA354" s="406"/>
      <c r="AB354" s="406"/>
      <c r="AC354" s="406"/>
      <c r="AD354" s="406"/>
      <c r="AE354" s="406"/>
      <c r="AF354" s="406"/>
      <c r="AG354" s="448"/>
      <c r="AH354" s="448"/>
      <c r="AI354" s="448"/>
      <c r="AJ354" s="448"/>
      <c r="AK354" s="448"/>
      <c r="AL354" s="448"/>
      <c r="AM354" s="448"/>
      <c r="AN354" s="448"/>
      <c r="AO354" s="448"/>
      <c r="AP354" s="448"/>
      <c r="AQ354" s="448"/>
      <c r="AR354" s="448"/>
      <c r="AS354" s="448"/>
      <c r="AT354" s="448"/>
      <c r="AU354" s="448"/>
      <c r="AV354" s="448"/>
      <c r="AW354" s="448"/>
      <c r="AX354" s="448"/>
      <c r="AY354" s="448"/>
      <c r="AZ354" s="448"/>
      <c r="BB354" s="448"/>
      <c r="BC354" s="448"/>
      <c r="BD354" s="448"/>
      <c r="BE354" s="448"/>
      <c r="BF354" s="448"/>
      <c r="BG354" s="448"/>
      <c r="BH354" s="448"/>
      <c r="BI354" s="448"/>
      <c r="BJ354" s="448"/>
      <c r="BK354" s="448"/>
      <c r="BL354" s="448"/>
      <c r="BM354" s="448"/>
      <c r="BN354" s="448"/>
      <c r="BO354" s="448"/>
      <c r="BP354" s="448"/>
      <c r="BQ354" s="448"/>
    </row>
    <row r="355" spans="1:69">
      <c r="A355" s="406"/>
      <c r="B355" s="406"/>
      <c r="C355" s="406"/>
      <c r="D355" s="406"/>
      <c r="E355" s="406"/>
      <c r="F355" s="406"/>
      <c r="G355" s="406"/>
      <c r="H355" s="406"/>
      <c r="I355" s="406"/>
      <c r="J355" s="406"/>
      <c r="K355" s="406"/>
      <c r="L355" s="406"/>
      <c r="M355" s="406"/>
      <c r="N355" s="406"/>
      <c r="O355" s="406"/>
      <c r="P355" s="406"/>
      <c r="Q355" s="406"/>
      <c r="R355" s="406"/>
      <c r="S355" s="406"/>
      <c r="T355" s="406"/>
      <c r="U355" s="406"/>
      <c r="V355" s="406"/>
      <c r="W355" s="406"/>
      <c r="X355" s="406"/>
      <c r="Y355" s="406"/>
      <c r="Z355" s="406"/>
      <c r="AA355" s="406"/>
      <c r="AB355" s="406"/>
      <c r="AC355" s="406"/>
      <c r="AD355" s="406"/>
      <c r="AE355" s="406"/>
      <c r="AF355" s="406"/>
      <c r="AG355" s="448"/>
      <c r="AH355" s="448"/>
      <c r="AI355" s="448"/>
      <c r="AJ355" s="448"/>
      <c r="AK355" s="448"/>
      <c r="AL355" s="448"/>
      <c r="AM355" s="448"/>
      <c r="AN355" s="448"/>
      <c r="AO355" s="448"/>
      <c r="AP355" s="448"/>
      <c r="AQ355" s="448"/>
      <c r="AR355" s="448"/>
      <c r="AS355" s="448"/>
      <c r="AT355" s="448"/>
      <c r="AU355" s="448"/>
      <c r="AV355" s="448"/>
      <c r="AW355" s="448"/>
      <c r="AX355" s="448"/>
      <c r="AY355" s="448"/>
      <c r="AZ355" s="448"/>
      <c r="BB355" s="448"/>
      <c r="BC355" s="448"/>
      <c r="BD355" s="448"/>
      <c r="BE355" s="448"/>
      <c r="BF355" s="448"/>
      <c r="BG355" s="448"/>
      <c r="BH355" s="448"/>
      <c r="BI355" s="448"/>
      <c r="BJ355" s="448"/>
      <c r="BK355" s="448"/>
      <c r="BL355" s="448"/>
      <c r="BM355" s="448"/>
      <c r="BN355" s="448"/>
      <c r="BO355" s="448"/>
      <c r="BP355" s="448"/>
      <c r="BQ355" s="448"/>
    </row>
    <row r="356" spans="1:69">
      <c r="A356" s="406"/>
      <c r="B356" s="406"/>
      <c r="C356" s="406"/>
      <c r="D356" s="406"/>
      <c r="E356" s="406"/>
      <c r="F356" s="406"/>
      <c r="G356" s="406"/>
      <c r="H356" s="406"/>
      <c r="I356" s="406"/>
      <c r="J356" s="406"/>
      <c r="K356" s="406"/>
      <c r="L356" s="406"/>
      <c r="M356" s="406"/>
      <c r="N356" s="406"/>
      <c r="O356" s="406"/>
      <c r="P356" s="406"/>
      <c r="Q356" s="406"/>
      <c r="R356" s="406"/>
      <c r="S356" s="406"/>
      <c r="T356" s="406"/>
      <c r="U356" s="406"/>
      <c r="V356" s="406"/>
      <c r="W356" s="406"/>
      <c r="X356" s="406"/>
      <c r="Y356" s="406"/>
      <c r="Z356" s="406"/>
      <c r="AA356" s="406"/>
      <c r="AB356" s="406"/>
      <c r="AC356" s="406"/>
      <c r="AD356" s="406"/>
      <c r="AE356" s="406"/>
      <c r="AF356" s="406"/>
      <c r="AG356" s="448"/>
      <c r="AH356" s="448"/>
      <c r="AI356" s="448"/>
      <c r="AJ356" s="448"/>
      <c r="AK356" s="448"/>
      <c r="AL356" s="448"/>
      <c r="AM356" s="448"/>
      <c r="AN356" s="448"/>
      <c r="AO356" s="448"/>
      <c r="AP356" s="448"/>
      <c r="AQ356" s="448"/>
      <c r="AR356" s="448"/>
      <c r="AS356" s="448"/>
      <c r="AT356" s="448"/>
      <c r="AU356" s="448"/>
      <c r="AV356" s="448"/>
      <c r="AW356" s="448"/>
      <c r="AX356" s="448"/>
      <c r="AY356" s="448"/>
      <c r="AZ356" s="448"/>
      <c r="BB356" s="448"/>
      <c r="BC356" s="448"/>
      <c r="BD356" s="448"/>
      <c r="BE356" s="448"/>
      <c r="BF356" s="448"/>
      <c r="BG356" s="448"/>
      <c r="BH356" s="448"/>
      <c r="BI356" s="448"/>
      <c r="BJ356" s="448"/>
      <c r="BK356" s="448"/>
      <c r="BL356" s="448"/>
      <c r="BM356" s="448"/>
      <c r="BN356" s="448"/>
      <c r="BO356" s="448"/>
      <c r="BP356" s="448"/>
      <c r="BQ356" s="448"/>
    </row>
    <row r="357" spans="1:69">
      <c r="A357" s="406"/>
      <c r="B357" s="406"/>
      <c r="C357" s="406"/>
      <c r="D357" s="406"/>
      <c r="E357" s="406"/>
      <c r="F357" s="406"/>
      <c r="G357" s="406"/>
      <c r="H357" s="406"/>
      <c r="I357" s="406"/>
      <c r="J357" s="406"/>
      <c r="K357" s="406"/>
      <c r="L357" s="406"/>
      <c r="M357" s="406"/>
      <c r="N357" s="406"/>
      <c r="O357" s="406"/>
      <c r="P357" s="406"/>
      <c r="Q357" s="406"/>
      <c r="R357" s="406"/>
      <c r="S357" s="406"/>
      <c r="T357" s="406"/>
      <c r="U357" s="406"/>
      <c r="V357" s="406"/>
      <c r="W357" s="406"/>
      <c r="X357" s="406"/>
      <c r="Y357" s="406"/>
      <c r="Z357" s="406"/>
      <c r="AA357" s="406"/>
      <c r="AB357" s="406"/>
      <c r="AC357" s="406"/>
      <c r="AD357" s="406"/>
      <c r="AE357" s="406"/>
      <c r="AF357" s="406"/>
      <c r="AG357" s="448"/>
      <c r="AH357" s="448"/>
      <c r="AI357" s="448"/>
      <c r="AJ357" s="448"/>
      <c r="AK357" s="448"/>
      <c r="AL357" s="448"/>
      <c r="AM357" s="448"/>
      <c r="AN357" s="448"/>
      <c r="AO357" s="448"/>
      <c r="AP357" s="448"/>
      <c r="AQ357" s="448"/>
      <c r="AR357" s="448"/>
      <c r="AS357" s="448"/>
      <c r="AT357" s="448"/>
      <c r="AU357" s="448"/>
      <c r="AV357" s="448"/>
      <c r="AW357" s="448"/>
      <c r="AX357" s="448"/>
      <c r="AY357" s="448"/>
      <c r="AZ357" s="448"/>
      <c r="BB357" s="448"/>
      <c r="BC357" s="448"/>
      <c r="BD357" s="448"/>
      <c r="BE357" s="448"/>
      <c r="BF357" s="448"/>
      <c r="BG357" s="448"/>
      <c r="BH357" s="448"/>
      <c r="BI357" s="448"/>
      <c r="BJ357" s="448"/>
      <c r="BK357" s="448"/>
      <c r="BL357" s="448"/>
      <c r="BM357" s="448"/>
      <c r="BN357" s="448"/>
      <c r="BO357" s="448"/>
      <c r="BP357" s="448"/>
      <c r="BQ357" s="448"/>
    </row>
    <row r="358" spans="1:69">
      <c r="A358" s="406"/>
      <c r="B358" s="406"/>
      <c r="C358" s="406"/>
      <c r="D358" s="406"/>
      <c r="E358" s="406"/>
      <c r="F358" s="406"/>
      <c r="G358" s="406"/>
      <c r="H358" s="406"/>
      <c r="I358" s="406"/>
      <c r="J358" s="406"/>
      <c r="K358" s="406"/>
      <c r="L358" s="406"/>
      <c r="M358" s="406"/>
      <c r="N358" s="406"/>
      <c r="O358" s="406"/>
      <c r="P358" s="406"/>
      <c r="Q358" s="406"/>
      <c r="R358" s="406"/>
      <c r="S358" s="406"/>
      <c r="T358" s="406"/>
      <c r="U358" s="406"/>
      <c r="V358" s="406"/>
      <c r="W358" s="406"/>
      <c r="X358" s="406"/>
      <c r="Y358" s="406"/>
      <c r="Z358" s="406"/>
      <c r="AA358" s="406"/>
      <c r="AB358" s="406"/>
      <c r="AC358" s="406"/>
      <c r="AD358" s="406"/>
      <c r="AE358" s="406"/>
      <c r="AF358" s="406"/>
      <c r="AG358" s="448"/>
      <c r="AH358" s="448"/>
      <c r="AI358" s="448"/>
      <c r="AJ358" s="448"/>
      <c r="AK358" s="448"/>
      <c r="AL358" s="448"/>
      <c r="AM358" s="448"/>
      <c r="AN358" s="448"/>
      <c r="AO358" s="448"/>
      <c r="AP358" s="448"/>
      <c r="AQ358" s="448"/>
      <c r="AR358" s="448"/>
      <c r="AS358" s="448"/>
      <c r="AT358" s="448"/>
      <c r="AU358" s="448"/>
      <c r="AV358" s="448"/>
      <c r="AW358" s="448"/>
      <c r="AX358" s="448"/>
      <c r="AY358" s="448"/>
      <c r="AZ358" s="448"/>
      <c r="BB358" s="448"/>
      <c r="BC358" s="448"/>
      <c r="BD358" s="448"/>
      <c r="BE358" s="448"/>
      <c r="BF358" s="448"/>
      <c r="BG358" s="448"/>
      <c r="BH358" s="448"/>
      <c r="BI358" s="448"/>
      <c r="BJ358" s="448"/>
      <c r="BK358" s="448"/>
      <c r="BL358" s="448"/>
      <c r="BM358" s="448"/>
      <c r="BN358" s="448"/>
      <c r="BO358" s="448"/>
      <c r="BP358" s="448"/>
      <c r="BQ358" s="448"/>
    </row>
    <row r="359" spans="1:69">
      <c r="A359" s="406"/>
      <c r="B359" s="406"/>
      <c r="C359" s="406"/>
      <c r="D359" s="406"/>
      <c r="E359" s="406"/>
      <c r="F359" s="406"/>
      <c r="G359" s="406"/>
      <c r="H359" s="406"/>
      <c r="I359" s="406"/>
      <c r="J359" s="406"/>
      <c r="K359" s="406"/>
      <c r="L359" s="406"/>
      <c r="M359" s="406"/>
      <c r="N359" s="406"/>
      <c r="O359" s="406"/>
      <c r="P359" s="406"/>
      <c r="Q359" s="406"/>
      <c r="R359" s="406"/>
      <c r="S359" s="406"/>
      <c r="T359" s="406"/>
      <c r="U359" s="406"/>
      <c r="V359" s="406"/>
      <c r="W359" s="406"/>
      <c r="X359" s="406"/>
      <c r="Y359" s="406"/>
      <c r="Z359" s="406"/>
      <c r="AA359" s="406"/>
      <c r="AB359" s="406"/>
      <c r="AC359" s="406"/>
      <c r="AD359" s="406"/>
      <c r="AE359" s="406"/>
      <c r="AF359" s="406"/>
      <c r="AG359" s="448"/>
      <c r="AH359" s="448"/>
      <c r="AI359" s="448"/>
      <c r="AJ359" s="448"/>
      <c r="AK359" s="448"/>
      <c r="AL359" s="448"/>
      <c r="AM359" s="448"/>
      <c r="AN359" s="448"/>
      <c r="AO359" s="448"/>
      <c r="AP359" s="448"/>
      <c r="AQ359" s="448"/>
      <c r="AR359" s="448"/>
      <c r="AS359" s="448"/>
      <c r="AT359" s="448"/>
      <c r="AU359" s="448"/>
      <c r="AV359" s="448"/>
      <c r="AW359" s="448"/>
      <c r="AX359" s="448"/>
      <c r="AY359" s="448"/>
      <c r="AZ359" s="448"/>
      <c r="BB359" s="448"/>
      <c r="BC359" s="448"/>
      <c r="BD359" s="448"/>
      <c r="BE359" s="448"/>
      <c r="BF359" s="448"/>
      <c r="BG359" s="448"/>
      <c r="BH359" s="448"/>
      <c r="BI359" s="448"/>
      <c r="BJ359" s="448"/>
      <c r="BK359" s="448"/>
      <c r="BL359" s="448"/>
      <c r="BM359" s="448"/>
      <c r="BN359" s="448"/>
      <c r="BO359" s="448"/>
      <c r="BP359" s="448"/>
      <c r="BQ359" s="448"/>
    </row>
    <row r="360" spans="1:69">
      <c r="A360" s="406"/>
      <c r="B360" s="406"/>
      <c r="C360" s="406"/>
      <c r="D360" s="406"/>
      <c r="E360" s="406"/>
      <c r="F360" s="406"/>
      <c r="G360" s="406"/>
      <c r="H360" s="406"/>
      <c r="I360" s="406"/>
      <c r="J360" s="406"/>
      <c r="K360" s="406"/>
      <c r="L360" s="406"/>
      <c r="M360" s="406"/>
      <c r="N360" s="406"/>
      <c r="O360" s="406"/>
      <c r="P360" s="406"/>
      <c r="Q360" s="406"/>
      <c r="R360" s="406"/>
      <c r="S360" s="406"/>
      <c r="T360" s="406"/>
      <c r="U360" s="406"/>
      <c r="V360" s="406"/>
      <c r="W360" s="406"/>
      <c r="X360" s="406"/>
      <c r="Y360" s="406"/>
      <c r="Z360" s="406"/>
      <c r="AA360" s="406"/>
      <c r="AB360" s="406"/>
      <c r="AC360" s="406"/>
      <c r="AD360" s="406"/>
      <c r="AE360" s="406"/>
      <c r="AF360" s="406"/>
      <c r="AG360" s="448"/>
      <c r="AH360" s="448"/>
      <c r="AI360" s="448"/>
      <c r="AJ360" s="448"/>
      <c r="AK360" s="448"/>
      <c r="AL360" s="448"/>
      <c r="AM360" s="448"/>
      <c r="AN360" s="448"/>
      <c r="AO360" s="448"/>
      <c r="AP360" s="448"/>
      <c r="AQ360" s="448"/>
      <c r="AR360" s="448"/>
      <c r="AS360" s="448"/>
      <c r="AT360" s="448"/>
      <c r="AU360" s="448"/>
      <c r="AV360" s="448"/>
      <c r="AW360" s="448"/>
      <c r="AX360" s="448"/>
      <c r="AY360" s="448"/>
      <c r="AZ360" s="448"/>
      <c r="BB360" s="448"/>
      <c r="BC360" s="448"/>
      <c r="BD360" s="448"/>
      <c r="BE360" s="448"/>
      <c r="BF360" s="448"/>
      <c r="BG360" s="448"/>
      <c r="BH360" s="448"/>
      <c r="BI360" s="448"/>
      <c r="BJ360" s="448"/>
      <c r="BK360" s="448"/>
      <c r="BL360" s="448"/>
      <c r="BM360" s="448"/>
      <c r="BN360" s="448"/>
      <c r="BO360" s="448"/>
      <c r="BP360" s="448"/>
      <c r="BQ360" s="448"/>
    </row>
    <row r="361" spans="1:69">
      <c r="A361" s="406"/>
      <c r="B361" s="406"/>
      <c r="C361" s="406"/>
      <c r="D361" s="406"/>
      <c r="E361" s="406"/>
      <c r="F361" s="406"/>
      <c r="G361" s="406"/>
      <c r="H361" s="406"/>
      <c r="I361" s="406"/>
      <c r="J361" s="406"/>
      <c r="K361" s="406"/>
      <c r="L361" s="406"/>
      <c r="M361" s="406"/>
      <c r="N361" s="406"/>
      <c r="O361" s="406"/>
      <c r="P361" s="406"/>
      <c r="Q361" s="406"/>
      <c r="R361" s="406"/>
      <c r="S361" s="406"/>
      <c r="T361" s="406"/>
      <c r="U361" s="406"/>
      <c r="V361" s="406"/>
      <c r="W361" s="406"/>
      <c r="X361" s="406"/>
      <c r="Y361" s="406"/>
      <c r="Z361" s="406"/>
      <c r="AA361" s="406"/>
      <c r="AB361" s="406"/>
      <c r="AC361" s="406"/>
      <c r="AD361" s="406"/>
      <c r="AE361" s="406"/>
      <c r="AF361" s="406"/>
      <c r="AG361" s="448"/>
      <c r="AH361" s="448"/>
      <c r="AI361" s="448"/>
      <c r="AJ361" s="448"/>
      <c r="AK361" s="448"/>
      <c r="AL361" s="448"/>
      <c r="AM361" s="448"/>
      <c r="AN361" s="448"/>
      <c r="AO361" s="448"/>
      <c r="AP361" s="448"/>
      <c r="AQ361" s="448"/>
      <c r="AR361" s="448"/>
      <c r="AS361" s="448"/>
      <c r="AT361" s="448"/>
      <c r="AU361" s="448"/>
      <c r="AV361" s="448"/>
      <c r="AW361" s="448"/>
      <c r="AX361" s="448"/>
      <c r="AY361" s="448"/>
      <c r="AZ361" s="448"/>
      <c r="BB361" s="448"/>
      <c r="BC361" s="448"/>
      <c r="BD361" s="448"/>
      <c r="BE361" s="448"/>
      <c r="BF361" s="448"/>
      <c r="BG361" s="448"/>
      <c r="BH361" s="448"/>
      <c r="BI361" s="448"/>
      <c r="BJ361" s="448"/>
      <c r="BK361" s="448"/>
      <c r="BL361" s="448"/>
      <c r="BM361" s="448"/>
      <c r="BN361" s="448"/>
      <c r="BO361" s="448"/>
      <c r="BP361" s="448"/>
      <c r="BQ361" s="448"/>
    </row>
    <row r="362" spans="1:69">
      <c r="A362" s="406"/>
      <c r="B362" s="406"/>
      <c r="C362" s="406"/>
      <c r="D362" s="406"/>
      <c r="E362" s="406"/>
      <c r="F362" s="406"/>
      <c r="G362" s="406"/>
      <c r="H362" s="406"/>
      <c r="I362" s="406"/>
      <c r="J362" s="406"/>
      <c r="K362" s="406"/>
      <c r="L362" s="406"/>
      <c r="M362" s="406"/>
      <c r="N362" s="406"/>
      <c r="O362" s="406"/>
      <c r="P362" s="406"/>
      <c r="Q362" s="406"/>
      <c r="R362" s="406"/>
      <c r="S362" s="406"/>
      <c r="T362" s="406"/>
      <c r="U362" s="406"/>
      <c r="V362" s="406"/>
      <c r="W362" s="406"/>
      <c r="X362" s="406"/>
      <c r="Y362" s="406"/>
      <c r="Z362" s="406"/>
      <c r="AA362" s="406"/>
      <c r="AB362" s="406"/>
      <c r="AC362" s="406"/>
      <c r="AD362" s="406"/>
      <c r="AE362" s="406"/>
      <c r="AF362" s="406"/>
      <c r="AG362" s="448"/>
      <c r="AH362" s="448"/>
      <c r="AI362" s="448"/>
      <c r="AJ362" s="448"/>
      <c r="AK362" s="448"/>
      <c r="AL362" s="448"/>
      <c r="AM362" s="448"/>
      <c r="AN362" s="448"/>
      <c r="AO362" s="448"/>
      <c r="AP362" s="448"/>
      <c r="AQ362" s="448"/>
      <c r="AR362" s="448"/>
      <c r="AS362" s="448"/>
      <c r="AT362" s="448"/>
      <c r="AU362" s="448"/>
      <c r="AV362" s="448"/>
      <c r="AW362" s="448"/>
      <c r="AX362" s="448"/>
      <c r="AY362" s="448"/>
      <c r="AZ362" s="448"/>
      <c r="BB362" s="448"/>
      <c r="BC362" s="448"/>
      <c r="BD362" s="448"/>
      <c r="BE362" s="448"/>
      <c r="BF362" s="448"/>
      <c r="BG362" s="448"/>
      <c r="BH362" s="448"/>
      <c r="BI362" s="448"/>
      <c r="BJ362" s="448"/>
      <c r="BK362" s="448"/>
      <c r="BL362" s="448"/>
      <c r="BM362" s="448"/>
      <c r="BN362" s="448"/>
      <c r="BO362" s="448"/>
      <c r="BP362" s="448"/>
      <c r="BQ362" s="448"/>
    </row>
    <row r="363" spans="1:69">
      <c r="A363" s="406"/>
      <c r="B363" s="406"/>
      <c r="C363" s="406"/>
      <c r="D363" s="406"/>
      <c r="E363" s="406"/>
      <c r="F363" s="406"/>
      <c r="G363" s="406"/>
      <c r="H363" s="406"/>
      <c r="I363" s="406"/>
      <c r="J363" s="406"/>
      <c r="K363" s="406"/>
      <c r="L363" s="406"/>
      <c r="M363" s="406"/>
      <c r="N363" s="406"/>
      <c r="O363" s="406"/>
      <c r="P363" s="406"/>
      <c r="Q363" s="406"/>
      <c r="R363" s="406"/>
      <c r="S363" s="406"/>
      <c r="T363" s="406"/>
      <c r="U363" s="406"/>
      <c r="V363" s="406"/>
      <c r="W363" s="406"/>
      <c r="X363" s="406"/>
      <c r="Y363" s="406"/>
      <c r="Z363" s="406"/>
      <c r="AA363" s="406"/>
      <c r="AB363" s="406"/>
      <c r="AC363" s="406"/>
      <c r="AD363" s="406"/>
      <c r="AE363" s="406"/>
      <c r="AF363" s="406"/>
      <c r="AG363" s="448"/>
      <c r="AH363" s="448"/>
      <c r="AI363" s="448"/>
      <c r="AJ363" s="448"/>
      <c r="AK363" s="448"/>
      <c r="AL363" s="448"/>
      <c r="AM363" s="448"/>
      <c r="AN363" s="448"/>
      <c r="AO363" s="448"/>
      <c r="AP363" s="448"/>
      <c r="AQ363" s="448"/>
      <c r="AR363" s="448"/>
      <c r="AS363" s="448"/>
      <c r="AT363" s="448"/>
      <c r="AU363" s="448"/>
      <c r="AV363" s="448"/>
      <c r="AW363" s="448"/>
      <c r="AX363" s="448"/>
      <c r="AY363" s="448"/>
      <c r="AZ363" s="448"/>
      <c r="BB363" s="448"/>
      <c r="BC363" s="448"/>
      <c r="BD363" s="448"/>
      <c r="BE363" s="448"/>
      <c r="BF363" s="448"/>
      <c r="BG363" s="448"/>
      <c r="BH363" s="448"/>
      <c r="BI363" s="448"/>
      <c r="BJ363" s="448"/>
      <c r="BK363" s="448"/>
      <c r="BL363" s="448"/>
      <c r="BM363" s="448"/>
      <c r="BN363" s="448"/>
      <c r="BO363" s="448"/>
      <c r="BP363" s="448"/>
      <c r="BQ363" s="448"/>
    </row>
    <row r="364" spans="1:69">
      <c r="A364" s="406"/>
      <c r="B364" s="406"/>
      <c r="C364" s="406"/>
      <c r="D364" s="406"/>
      <c r="E364" s="406"/>
      <c r="F364" s="406"/>
      <c r="G364" s="406"/>
      <c r="H364" s="406"/>
      <c r="I364" s="406"/>
      <c r="J364" s="406"/>
      <c r="K364" s="406"/>
      <c r="L364" s="406"/>
      <c r="M364" s="406"/>
      <c r="N364" s="406"/>
      <c r="O364" s="406"/>
      <c r="P364" s="406"/>
      <c r="Q364" s="406"/>
      <c r="R364" s="406"/>
      <c r="S364" s="406"/>
      <c r="T364" s="406"/>
      <c r="U364" s="406"/>
      <c r="V364" s="406"/>
      <c r="W364" s="406"/>
      <c r="X364" s="406"/>
      <c r="Y364" s="406"/>
      <c r="Z364" s="406"/>
      <c r="AA364" s="406"/>
      <c r="AB364" s="406"/>
      <c r="AC364" s="406"/>
      <c r="AD364" s="406"/>
      <c r="AE364" s="406"/>
      <c r="AF364" s="406"/>
      <c r="AG364" s="448"/>
      <c r="AH364" s="448"/>
      <c r="AI364" s="448"/>
      <c r="AJ364" s="448"/>
      <c r="AK364" s="448"/>
      <c r="AL364" s="448"/>
      <c r="AM364" s="448"/>
      <c r="AN364" s="448"/>
      <c r="AO364" s="448"/>
      <c r="AP364" s="448"/>
      <c r="AQ364" s="448"/>
      <c r="AR364" s="448"/>
      <c r="AS364" s="448"/>
      <c r="AT364" s="448"/>
      <c r="AU364" s="448"/>
      <c r="AV364" s="448"/>
      <c r="AW364" s="448"/>
      <c r="AX364" s="448"/>
      <c r="AY364" s="448"/>
      <c r="AZ364" s="448"/>
      <c r="BB364" s="448"/>
      <c r="BC364" s="448"/>
      <c r="BD364" s="448"/>
      <c r="BE364" s="448"/>
      <c r="BF364" s="448"/>
      <c r="BG364" s="448"/>
      <c r="BH364" s="448"/>
      <c r="BI364" s="448"/>
      <c r="BJ364" s="448"/>
      <c r="BK364" s="448"/>
      <c r="BL364" s="448"/>
      <c r="BM364" s="448"/>
      <c r="BN364" s="448"/>
      <c r="BO364" s="448"/>
      <c r="BP364" s="448"/>
      <c r="BQ364" s="448"/>
    </row>
    <row r="365" spans="1:69">
      <c r="A365" s="406"/>
      <c r="B365" s="406"/>
      <c r="C365" s="406"/>
      <c r="D365" s="406"/>
      <c r="E365" s="406"/>
      <c r="F365" s="406"/>
      <c r="G365" s="406"/>
      <c r="H365" s="406"/>
      <c r="I365" s="406"/>
      <c r="J365" s="406"/>
      <c r="K365" s="406"/>
      <c r="L365" s="406"/>
      <c r="M365" s="406"/>
      <c r="N365" s="406"/>
      <c r="O365" s="406"/>
      <c r="P365" s="406"/>
      <c r="Q365" s="406"/>
      <c r="R365" s="406"/>
      <c r="S365" s="406"/>
      <c r="T365" s="406"/>
      <c r="U365" s="406"/>
      <c r="V365" s="406"/>
      <c r="W365" s="406"/>
      <c r="X365" s="406"/>
      <c r="Y365" s="406"/>
      <c r="Z365" s="406"/>
      <c r="AA365" s="406"/>
      <c r="AB365" s="406"/>
      <c r="AC365" s="406"/>
      <c r="AD365" s="406"/>
      <c r="AE365" s="406"/>
      <c r="AF365" s="406"/>
      <c r="AG365" s="448"/>
      <c r="AH365" s="448"/>
      <c r="AI365" s="448"/>
      <c r="AJ365" s="448"/>
      <c r="AK365" s="448"/>
      <c r="AL365" s="448"/>
      <c r="AM365" s="448"/>
      <c r="AN365" s="448"/>
      <c r="AO365" s="448"/>
      <c r="AP365" s="448"/>
      <c r="AQ365" s="448"/>
      <c r="AR365" s="448"/>
      <c r="AS365" s="448"/>
      <c r="AT365" s="448"/>
      <c r="AU365" s="448"/>
      <c r="AV365" s="448"/>
      <c r="AW365" s="448"/>
      <c r="AX365" s="448"/>
      <c r="AY365" s="448"/>
      <c r="AZ365" s="448"/>
      <c r="BB365" s="448"/>
      <c r="BC365" s="448"/>
      <c r="BD365" s="448"/>
      <c r="BE365" s="448"/>
      <c r="BF365" s="448"/>
      <c r="BG365" s="448"/>
      <c r="BH365" s="448"/>
      <c r="BI365" s="448"/>
      <c r="BJ365" s="448"/>
      <c r="BK365" s="448"/>
      <c r="BL365" s="448"/>
      <c r="BM365" s="448"/>
      <c r="BN365" s="448"/>
      <c r="BO365" s="448"/>
      <c r="BP365" s="448"/>
      <c r="BQ365" s="448"/>
    </row>
    <row r="366" spans="1:69">
      <c r="A366" s="406"/>
      <c r="B366" s="406"/>
      <c r="C366" s="406"/>
      <c r="D366" s="406"/>
      <c r="E366" s="406"/>
      <c r="F366" s="406"/>
      <c r="G366" s="406"/>
      <c r="H366" s="406"/>
      <c r="I366" s="406"/>
      <c r="J366" s="406"/>
      <c r="K366" s="406"/>
      <c r="L366" s="406"/>
      <c r="M366" s="406"/>
      <c r="N366" s="406"/>
      <c r="O366" s="406"/>
      <c r="P366" s="406"/>
      <c r="Q366" s="406"/>
      <c r="R366" s="406"/>
      <c r="S366" s="406"/>
      <c r="T366" s="406"/>
      <c r="U366" s="406"/>
      <c r="V366" s="406"/>
      <c r="W366" s="406"/>
      <c r="X366" s="406"/>
      <c r="Y366" s="406"/>
      <c r="Z366" s="406"/>
      <c r="AA366" s="406"/>
      <c r="AB366" s="406"/>
      <c r="AC366" s="406"/>
      <c r="AD366" s="406"/>
      <c r="AE366" s="406"/>
      <c r="AF366" s="406"/>
      <c r="AG366" s="448"/>
      <c r="AH366" s="448"/>
      <c r="AI366" s="448"/>
      <c r="AJ366" s="448"/>
      <c r="AK366" s="448"/>
      <c r="AL366" s="448"/>
      <c r="AM366" s="448"/>
      <c r="AN366" s="448"/>
      <c r="AO366" s="448"/>
      <c r="AP366" s="448"/>
      <c r="AQ366" s="448"/>
      <c r="AR366" s="448"/>
      <c r="AS366" s="448"/>
      <c r="AT366" s="448"/>
      <c r="AU366" s="448"/>
      <c r="AV366" s="448"/>
      <c r="AW366" s="448"/>
      <c r="AX366" s="448"/>
      <c r="AY366" s="448"/>
      <c r="AZ366" s="448"/>
      <c r="BB366" s="448"/>
      <c r="BC366" s="448"/>
      <c r="BD366" s="448"/>
      <c r="BE366" s="448"/>
      <c r="BF366" s="448"/>
      <c r="BG366" s="448"/>
      <c r="BH366" s="448"/>
      <c r="BI366" s="448"/>
      <c r="BJ366" s="448"/>
      <c r="BK366" s="448"/>
      <c r="BL366" s="448"/>
      <c r="BM366" s="448"/>
      <c r="BN366" s="448"/>
      <c r="BO366" s="448"/>
      <c r="BP366" s="448"/>
      <c r="BQ366" s="448"/>
    </row>
    <row r="367" spans="1:69">
      <c r="A367" s="406"/>
      <c r="B367" s="406"/>
      <c r="C367" s="406"/>
      <c r="D367" s="406"/>
      <c r="E367" s="406"/>
      <c r="F367" s="406"/>
      <c r="G367" s="406"/>
      <c r="H367" s="406"/>
      <c r="I367" s="406"/>
      <c r="J367" s="406"/>
      <c r="K367" s="406"/>
      <c r="L367" s="406"/>
      <c r="M367" s="406"/>
      <c r="N367" s="406"/>
      <c r="O367" s="406"/>
      <c r="P367" s="406"/>
      <c r="Q367" s="406"/>
      <c r="R367" s="406"/>
      <c r="S367" s="406"/>
      <c r="T367" s="406"/>
      <c r="U367" s="406"/>
      <c r="V367" s="406"/>
      <c r="W367" s="406"/>
      <c r="X367" s="406"/>
      <c r="Y367" s="406"/>
      <c r="Z367" s="406"/>
      <c r="AA367" s="406"/>
      <c r="AB367" s="406"/>
      <c r="AC367" s="406"/>
      <c r="AD367" s="406"/>
      <c r="AE367" s="406"/>
      <c r="AF367" s="406"/>
      <c r="AG367" s="448"/>
      <c r="AH367" s="448"/>
      <c r="AI367" s="448"/>
      <c r="AJ367" s="448"/>
      <c r="AK367" s="448"/>
      <c r="AL367" s="448"/>
      <c r="AM367" s="448"/>
      <c r="AN367" s="448"/>
      <c r="AO367" s="448"/>
      <c r="AP367" s="448"/>
      <c r="AQ367" s="448"/>
      <c r="AR367" s="448"/>
      <c r="AS367" s="448"/>
      <c r="AT367" s="448"/>
      <c r="AU367" s="448"/>
      <c r="AV367" s="448"/>
      <c r="AW367" s="448"/>
      <c r="AX367" s="448"/>
      <c r="AY367" s="448"/>
      <c r="AZ367" s="448"/>
      <c r="BB367" s="448"/>
      <c r="BC367" s="448"/>
      <c r="BD367" s="448"/>
      <c r="BE367" s="448"/>
      <c r="BF367" s="448"/>
      <c r="BG367" s="448"/>
      <c r="BH367" s="448"/>
      <c r="BI367" s="448"/>
      <c r="BJ367" s="448"/>
      <c r="BK367" s="448"/>
      <c r="BL367" s="448"/>
      <c r="BM367" s="448"/>
      <c r="BN367" s="448"/>
      <c r="BO367" s="448"/>
      <c r="BP367" s="448"/>
      <c r="BQ367" s="448"/>
    </row>
    <row r="368" spans="1:69">
      <c r="A368" s="406"/>
      <c r="B368" s="406"/>
      <c r="C368" s="406"/>
      <c r="D368" s="406"/>
      <c r="E368" s="406"/>
      <c r="F368" s="406"/>
      <c r="G368" s="406"/>
      <c r="H368" s="406"/>
      <c r="I368" s="406"/>
      <c r="J368" s="406"/>
      <c r="K368" s="406"/>
      <c r="L368" s="406"/>
      <c r="M368" s="406"/>
      <c r="N368" s="406"/>
      <c r="O368" s="406"/>
      <c r="P368" s="406"/>
      <c r="Q368" s="406"/>
      <c r="R368" s="406"/>
      <c r="S368" s="406"/>
      <c r="T368" s="406"/>
      <c r="U368" s="406"/>
      <c r="V368" s="406"/>
      <c r="W368" s="406"/>
      <c r="X368" s="406"/>
      <c r="Y368" s="406"/>
      <c r="Z368" s="406"/>
      <c r="AA368" s="406"/>
      <c r="AB368" s="406"/>
      <c r="AC368" s="406"/>
      <c r="AD368" s="406"/>
      <c r="AE368" s="406"/>
      <c r="AF368" s="406"/>
      <c r="AG368" s="448"/>
      <c r="AH368" s="448"/>
      <c r="AI368" s="448"/>
      <c r="AJ368" s="448"/>
      <c r="AK368" s="448"/>
      <c r="AL368" s="448"/>
      <c r="AM368" s="448"/>
      <c r="AN368" s="448"/>
      <c r="AO368" s="448"/>
      <c r="AP368" s="448"/>
      <c r="AQ368" s="448"/>
      <c r="AR368" s="448"/>
      <c r="AS368" s="448"/>
      <c r="AT368" s="448"/>
      <c r="AU368" s="448"/>
      <c r="AV368" s="448"/>
      <c r="AW368" s="448"/>
      <c r="AX368" s="448"/>
      <c r="AY368" s="448"/>
      <c r="AZ368" s="448"/>
      <c r="BB368" s="448"/>
      <c r="BC368" s="448"/>
      <c r="BD368" s="448"/>
      <c r="BE368" s="448"/>
      <c r="BF368" s="448"/>
      <c r="BG368" s="448"/>
      <c r="BH368" s="448"/>
      <c r="BI368" s="448"/>
      <c r="BJ368" s="448"/>
      <c r="BK368" s="448"/>
      <c r="BL368" s="448"/>
      <c r="BM368" s="448"/>
      <c r="BN368" s="448"/>
      <c r="BO368" s="448"/>
      <c r="BP368" s="448"/>
      <c r="BQ368" s="448"/>
    </row>
    <row r="369" spans="1:36">
      <c r="A369" s="406"/>
      <c r="B369" s="406"/>
      <c r="C369" s="406"/>
      <c r="D369" s="406"/>
      <c r="E369" s="406"/>
      <c r="F369" s="406"/>
      <c r="G369" s="406"/>
      <c r="H369" s="406"/>
      <c r="I369" s="406"/>
      <c r="J369" s="406"/>
      <c r="K369" s="406"/>
      <c r="L369" s="406"/>
      <c r="M369" s="406"/>
      <c r="N369" s="406"/>
      <c r="O369" s="406"/>
      <c r="P369" s="406"/>
      <c r="Q369" s="406"/>
      <c r="R369" s="406"/>
      <c r="S369" s="406"/>
      <c r="T369" s="406"/>
      <c r="U369" s="406"/>
      <c r="V369" s="406"/>
      <c r="W369" s="406"/>
      <c r="X369" s="406"/>
      <c r="Y369" s="406"/>
      <c r="Z369" s="406"/>
      <c r="AA369" s="406"/>
      <c r="AB369" s="406"/>
      <c r="AC369" s="406"/>
      <c r="AD369" s="406"/>
      <c r="AE369" s="406"/>
      <c r="AF369" s="406"/>
      <c r="AG369" s="448"/>
      <c r="AH369" s="448"/>
      <c r="AI369" s="448"/>
      <c r="AJ369" s="448"/>
    </row>
    <row r="370" spans="1:36">
      <c r="A370" s="406"/>
      <c r="B370" s="406"/>
      <c r="C370" s="406"/>
      <c r="D370" s="406"/>
      <c r="E370" s="406"/>
      <c r="F370" s="406"/>
      <c r="G370" s="406"/>
      <c r="H370" s="406"/>
      <c r="I370" s="406"/>
      <c r="J370" s="406"/>
      <c r="K370" s="406"/>
      <c r="L370" s="406"/>
      <c r="M370" s="406"/>
      <c r="N370" s="406"/>
      <c r="O370" s="406"/>
      <c r="P370" s="406"/>
      <c r="Q370" s="406"/>
      <c r="R370" s="406"/>
      <c r="S370" s="406"/>
      <c r="T370" s="406"/>
      <c r="U370" s="406"/>
      <c r="V370" s="406"/>
      <c r="W370" s="406"/>
      <c r="X370" s="406"/>
      <c r="Y370" s="406"/>
      <c r="Z370" s="406"/>
      <c r="AA370" s="406"/>
      <c r="AB370" s="406"/>
      <c r="AC370" s="406"/>
      <c r="AD370" s="406"/>
      <c r="AE370" s="406"/>
      <c r="AF370" s="406"/>
      <c r="AG370" s="448"/>
      <c r="AH370" s="448"/>
      <c r="AI370" s="448"/>
      <c r="AJ370" s="448"/>
    </row>
    <row r="371" spans="1:36">
      <c r="A371" s="406"/>
      <c r="B371" s="406"/>
      <c r="C371" s="406"/>
      <c r="D371" s="406"/>
      <c r="E371" s="406"/>
      <c r="F371" s="406"/>
      <c r="G371" s="406"/>
      <c r="H371" s="406"/>
      <c r="I371" s="406"/>
      <c r="J371" s="406"/>
      <c r="K371" s="406"/>
      <c r="L371" s="406"/>
      <c r="M371" s="406"/>
      <c r="N371" s="406"/>
      <c r="O371" s="406"/>
      <c r="P371" s="406"/>
      <c r="Q371" s="406"/>
      <c r="R371" s="406"/>
      <c r="S371" s="406"/>
      <c r="T371" s="406"/>
      <c r="U371" s="406"/>
      <c r="V371" s="406"/>
      <c r="W371" s="406"/>
      <c r="X371" s="406"/>
      <c r="Y371" s="406"/>
      <c r="Z371" s="406"/>
      <c r="AA371" s="406"/>
      <c r="AB371" s="406"/>
      <c r="AC371" s="406"/>
      <c r="AD371" s="406"/>
      <c r="AE371" s="406"/>
      <c r="AF371" s="406"/>
      <c r="AG371" s="448"/>
      <c r="AH371" s="448"/>
      <c r="AI371" s="448"/>
      <c r="AJ371" s="448"/>
    </row>
    <row r="372" spans="1:36">
      <c r="A372" s="406"/>
      <c r="B372" s="406"/>
      <c r="C372" s="406"/>
      <c r="D372" s="406"/>
      <c r="E372" s="406"/>
      <c r="F372" s="406"/>
      <c r="G372" s="406"/>
      <c r="H372" s="406"/>
      <c r="I372" s="406"/>
      <c r="J372" s="406"/>
      <c r="K372" s="406"/>
      <c r="L372" s="406"/>
      <c r="M372" s="406"/>
      <c r="N372" s="406"/>
      <c r="O372" s="406"/>
      <c r="P372" s="406"/>
      <c r="Q372" s="406"/>
      <c r="R372" s="406"/>
      <c r="S372" s="406"/>
      <c r="T372" s="406"/>
      <c r="U372" s="406"/>
      <c r="V372" s="406"/>
      <c r="W372" s="406"/>
      <c r="X372" s="406"/>
      <c r="Y372" s="406"/>
      <c r="Z372" s="406"/>
      <c r="AA372" s="406"/>
      <c r="AB372" s="406"/>
      <c r="AC372" s="406"/>
      <c r="AD372" s="406"/>
      <c r="AE372" s="406"/>
      <c r="AF372" s="406"/>
      <c r="AG372" s="448"/>
      <c r="AH372" s="448"/>
      <c r="AI372" s="448"/>
      <c r="AJ372" s="448"/>
    </row>
    <row r="373" spans="1:36">
      <c r="A373" s="406"/>
      <c r="B373" s="406"/>
      <c r="C373" s="406"/>
      <c r="D373" s="406"/>
      <c r="E373" s="406"/>
      <c r="F373" s="406"/>
      <c r="G373" s="406"/>
      <c r="H373" s="406"/>
      <c r="I373" s="406"/>
      <c r="J373" s="406"/>
      <c r="K373" s="406"/>
      <c r="L373" s="406"/>
      <c r="M373" s="406"/>
      <c r="N373" s="406"/>
      <c r="O373" s="406"/>
      <c r="P373" s="406"/>
      <c r="Q373" s="406"/>
      <c r="R373" s="406"/>
      <c r="S373" s="406"/>
      <c r="T373" s="406"/>
      <c r="U373" s="406"/>
      <c r="V373" s="406"/>
      <c r="W373" s="406"/>
      <c r="X373" s="406"/>
      <c r="Y373" s="406"/>
      <c r="Z373" s="406"/>
      <c r="AA373" s="406"/>
      <c r="AB373" s="406"/>
      <c r="AC373" s="406"/>
      <c r="AD373" s="406"/>
      <c r="AE373" s="406"/>
      <c r="AF373" s="406"/>
      <c r="AG373" s="448"/>
      <c r="AH373" s="448"/>
      <c r="AI373" s="448"/>
      <c r="AJ373" s="448"/>
    </row>
    <row r="374" spans="1:36">
      <c r="A374" s="406"/>
      <c r="B374" s="406"/>
      <c r="C374" s="406"/>
      <c r="D374" s="406"/>
      <c r="E374" s="406"/>
      <c r="F374" s="406"/>
      <c r="G374" s="406"/>
      <c r="H374" s="406"/>
      <c r="I374" s="406"/>
      <c r="J374" s="406"/>
      <c r="K374" s="406"/>
      <c r="L374" s="406"/>
      <c r="M374" s="406"/>
      <c r="N374" s="406"/>
      <c r="O374" s="406"/>
      <c r="P374" s="406"/>
      <c r="Q374" s="406"/>
      <c r="R374" s="406"/>
      <c r="S374" s="406"/>
      <c r="T374" s="406"/>
      <c r="U374" s="406"/>
      <c r="V374" s="406"/>
      <c r="W374" s="406"/>
      <c r="X374" s="406"/>
      <c r="Y374" s="406"/>
      <c r="Z374" s="406"/>
      <c r="AA374" s="406"/>
      <c r="AB374" s="406"/>
      <c r="AC374" s="406"/>
      <c r="AD374" s="406"/>
      <c r="AE374" s="406"/>
      <c r="AF374" s="406"/>
      <c r="AG374" s="448"/>
      <c r="AH374" s="448"/>
      <c r="AI374" s="448"/>
      <c r="AJ374" s="448"/>
    </row>
    <row r="375" spans="1:36">
      <c r="A375" s="406"/>
      <c r="B375" s="406"/>
      <c r="C375" s="406"/>
      <c r="D375" s="406"/>
      <c r="E375" s="406"/>
      <c r="F375" s="406"/>
      <c r="G375" s="406"/>
      <c r="H375" s="406"/>
      <c r="I375" s="406"/>
      <c r="J375" s="406"/>
      <c r="K375" s="406"/>
      <c r="L375" s="406"/>
      <c r="M375" s="406"/>
      <c r="N375" s="406"/>
      <c r="O375" s="406"/>
      <c r="P375" s="406"/>
      <c r="Q375" s="406"/>
      <c r="R375" s="406"/>
      <c r="S375" s="406"/>
      <c r="T375" s="406"/>
      <c r="U375" s="406"/>
      <c r="V375" s="406"/>
      <c r="W375" s="406"/>
      <c r="X375" s="406"/>
      <c r="Y375" s="406"/>
      <c r="Z375" s="406"/>
      <c r="AA375" s="406"/>
      <c r="AB375" s="406"/>
      <c r="AC375" s="406"/>
      <c r="AD375" s="406"/>
      <c r="AE375" s="406"/>
      <c r="AF375" s="406"/>
      <c r="AG375" s="448"/>
      <c r="AH375" s="448"/>
      <c r="AI375" s="448"/>
      <c r="AJ375" s="448"/>
    </row>
    <row r="376" spans="1:36">
      <c r="A376" s="406"/>
      <c r="B376" s="406"/>
      <c r="C376" s="406"/>
      <c r="D376" s="406"/>
      <c r="E376" s="406"/>
      <c r="F376" s="406"/>
      <c r="G376" s="406"/>
      <c r="H376" s="406"/>
      <c r="I376" s="406"/>
      <c r="J376" s="406"/>
      <c r="K376" s="406"/>
      <c r="L376" s="406"/>
      <c r="M376" s="406"/>
      <c r="N376" s="406"/>
      <c r="O376" s="406"/>
      <c r="P376" s="406"/>
      <c r="Q376" s="406"/>
      <c r="R376" s="406"/>
      <c r="S376" s="406"/>
      <c r="T376" s="406"/>
      <c r="U376" s="406"/>
      <c r="V376" s="406"/>
      <c r="W376" s="406"/>
      <c r="X376" s="406"/>
      <c r="Y376" s="406"/>
      <c r="Z376" s="406"/>
      <c r="AA376" s="406"/>
      <c r="AB376" s="406"/>
      <c r="AC376" s="406"/>
      <c r="AD376" s="406"/>
      <c r="AE376" s="406"/>
      <c r="AF376" s="406"/>
      <c r="AG376" s="448"/>
      <c r="AH376" s="448"/>
      <c r="AI376" s="448"/>
      <c r="AJ376" s="448"/>
    </row>
    <row r="377" spans="1:36">
      <c r="A377" s="406"/>
      <c r="B377" s="406"/>
      <c r="C377" s="406"/>
      <c r="D377" s="406"/>
      <c r="E377" s="406"/>
      <c r="F377" s="406"/>
      <c r="G377" s="406"/>
      <c r="H377" s="406"/>
      <c r="I377" s="406"/>
      <c r="J377" s="406"/>
      <c r="K377" s="406"/>
      <c r="L377" s="406"/>
      <c r="M377" s="406"/>
      <c r="N377" s="406"/>
      <c r="O377" s="406"/>
      <c r="P377" s="406"/>
      <c r="Q377" s="406"/>
      <c r="R377" s="406"/>
      <c r="S377" s="406"/>
      <c r="T377" s="406"/>
      <c r="U377" s="406"/>
      <c r="V377" s="406"/>
      <c r="W377" s="406"/>
      <c r="X377" s="406"/>
      <c r="Y377" s="406"/>
      <c r="Z377" s="406"/>
      <c r="AA377" s="406"/>
      <c r="AB377" s="406"/>
      <c r="AC377" s="406"/>
      <c r="AD377" s="406"/>
      <c r="AE377" s="406"/>
      <c r="AF377" s="406"/>
      <c r="AG377" s="448"/>
      <c r="AH377" s="448"/>
      <c r="AI377" s="448"/>
      <c r="AJ377" s="448"/>
    </row>
    <row r="378" spans="1:36">
      <c r="A378" s="406"/>
      <c r="B378" s="406"/>
      <c r="C378" s="406"/>
      <c r="D378" s="406"/>
      <c r="E378" s="406"/>
      <c r="F378" s="406"/>
      <c r="G378" s="406"/>
      <c r="H378" s="406"/>
      <c r="I378" s="406"/>
      <c r="J378" s="406"/>
      <c r="K378" s="406"/>
      <c r="L378" s="406"/>
      <c r="M378" s="406"/>
      <c r="N378" s="406"/>
      <c r="O378" s="406"/>
      <c r="P378" s="406"/>
      <c r="Q378" s="406"/>
      <c r="R378" s="406"/>
      <c r="S378" s="406"/>
      <c r="T378" s="406"/>
      <c r="U378" s="406"/>
      <c r="V378" s="406"/>
      <c r="W378" s="406"/>
      <c r="X378" s="406"/>
      <c r="Y378" s="406"/>
      <c r="Z378" s="406"/>
      <c r="AA378" s="406"/>
      <c r="AB378" s="406"/>
      <c r="AC378" s="406"/>
      <c r="AD378" s="406"/>
      <c r="AE378" s="406"/>
      <c r="AF378" s="406"/>
      <c r="AG378" s="448"/>
      <c r="AH378" s="448"/>
      <c r="AI378" s="448"/>
      <c r="AJ378" s="448"/>
    </row>
    <row r="379" spans="1:36">
      <c r="A379" s="406"/>
      <c r="B379" s="406"/>
      <c r="C379" s="406"/>
      <c r="D379" s="406"/>
      <c r="E379" s="406"/>
      <c r="F379" s="406"/>
      <c r="G379" s="406"/>
      <c r="H379" s="406"/>
      <c r="I379" s="406"/>
      <c r="J379" s="406"/>
      <c r="K379" s="406"/>
      <c r="L379" s="406"/>
      <c r="M379" s="406"/>
      <c r="N379" s="406"/>
      <c r="O379" s="406"/>
      <c r="P379" s="406"/>
      <c r="Q379" s="406"/>
      <c r="R379" s="406"/>
      <c r="S379" s="406"/>
      <c r="T379" s="406"/>
      <c r="U379" s="406"/>
      <c r="V379" s="406"/>
      <c r="W379" s="406"/>
      <c r="X379" s="406"/>
      <c r="Y379" s="406"/>
      <c r="Z379" s="406"/>
      <c r="AA379" s="406"/>
      <c r="AB379" s="406"/>
      <c r="AC379" s="406"/>
      <c r="AD379" s="406"/>
      <c r="AE379" s="406"/>
      <c r="AF379" s="406"/>
      <c r="AG379" s="448"/>
      <c r="AH379" s="448"/>
      <c r="AI379" s="448"/>
      <c r="AJ379" s="448"/>
    </row>
    <row r="380" spans="1:36">
      <c r="A380" s="406"/>
      <c r="B380" s="406"/>
      <c r="C380" s="406"/>
      <c r="D380" s="406"/>
      <c r="E380" s="406"/>
      <c r="F380" s="406"/>
      <c r="G380" s="406"/>
      <c r="H380" s="406"/>
      <c r="I380" s="406"/>
      <c r="J380" s="406"/>
      <c r="K380" s="406"/>
      <c r="L380" s="406"/>
      <c r="M380" s="406"/>
      <c r="N380" s="406"/>
      <c r="O380" s="406"/>
      <c r="P380" s="406"/>
      <c r="Q380" s="406"/>
      <c r="R380" s="406"/>
      <c r="S380" s="406"/>
      <c r="T380" s="406"/>
      <c r="U380" s="406"/>
      <c r="V380" s="406"/>
      <c r="W380" s="406"/>
      <c r="X380" s="406"/>
      <c r="Y380" s="406"/>
      <c r="Z380" s="406"/>
      <c r="AA380" s="406"/>
      <c r="AB380" s="406"/>
      <c r="AC380" s="406"/>
      <c r="AD380" s="406"/>
      <c r="AE380" s="406"/>
      <c r="AF380" s="406"/>
      <c r="AG380" s="448"/>
      <c r="AH380" s="448"/>
      <c r="AI380" s="448"/>
      <c r="AJ380" s="448"/>
    </row>
    <row r="381" spans="1:36">
      <c r="A381" s="406"/>
      <c r="B381" s="406"/>
      <c r="C381" s="406"/>
      <c r="D381" s="406"/>
      <c r="E381" s="406"/>
      <c r="F381" s="406"/>
      <c r="G381" s="406"/>
      <c r="H381" s="406"/>
      <c r="I381" s="406"/>
      <c r="J381" s="406"/>
      <c r="K381" s="406"/>
      <c r="L381" s="406"/>
      <c r="M381" s="406"/>
      <c r="N381" s="406"/>
      <c r="O381" s="406"/>
      <c r="P381" s="406"/>
      <c r="Q381" s="406"/>
      <c r="R381" s="406"/>
      <c r="S381" s="406"/>
      <c r="T381" s="406"/>
      <c r="U381" s="406"/>
      <c r="V381" s="406"/>
      <c r="W381" s="406"/>
      <c r="X381" s="406"/>
      <c r="Y381" s="406"/>
      <c r="Z381" s="406"/>
      <c r="AA381" s="406"/>
      <c r="AB381" s="406"/>
      <c r="AC381" s="406"/>
      <c r="AD381" s="406"/>
      <c r="AE381" s="406"/>
      <c r="AF381" s="406"/>
      <c r="AG381" s="448"/>
      <c r="AH381" s="448"/>
      <c r="AI381" s="448"/>
      <c r="AJ381" s="448"/>
    </row>
    <row r="382" spans="1:36">
      <c r="A382" s="406"/>
      <c r="B382" s="406"/>
      <c r="C382" s="406"/>
      <c r="D382" s="406"/>
      <c r="E382" s="406"/>
      <c r="F382" s="406"/>
      <c r="G382" s="406"/>
      <c r="H382" s="406"/>
      <c r="I382" s="406"/>
      <c r="J382" s="406"/>
      <c r="K382" s="406"/>
      <c r="L382" s="406"/>
      <c r="M382" s="406"/>
      <c r="N382" s="406"/>
      <c r="O382" s="406"/>
      <c r="P382" s="406"/>
      <c r="Q382" s="406"/>
      <c r="R382" s="406"/>
      <c r="S382" s="406"/>
      <c r="T382" s="406"/>
      <c r="U382" s="406"/>
      <c r="V382" s="406"/>
      <c r="W382" s="406"/>
      <c r="X382" s="406"/>
      <c r="Y382" s="406"/>
      <c r="Z382" s="406"/>
      <c r="AA382" s="406"/>
      <c r="AB382" s="406"/>
      <c r="AC382" s="406"/>
      <c r="AD382" s="406"/>
      <c r="AE382" s="406"/>
      <c r="AF382" s="406"/>
      <c r="AG382" s="448"/>
      <c r="AH382" s="448"/>
      <c r="AI382" s="448"/>
      <c r="AJ382" s="448"/>
    </row>
    <row r="383" spans="1:36">
      <c r="A383" s="406"/>
      <c r="B383" s="406"/>
      <c r="C383" s="406"/>
      <c r="D383" s="406"/>
      <c r="E383" s="406"/>
      <c r="F383" s="406"/>
      <c r="G383" s="406"/>
      <c r="H383" s="406"/>
      <c r="I383" s="406"/>
      <c r="J383" s="406"/>
      <c r="K383" s="406"/>
      <c r="L383" s="406"/>
      <c r="M383" s="406"/>
      <c r="N383" s="406"/>
      <c r="O383" s="406"/>
      <c r="P383" s="406"/>
      <c r="Q383" s="406"/>
      <c r="R383" s="406"/>
      <c r="S383" s="406"/>
      <c r="T383" s="406"/>
      <c r="U383" s="406"/>
      <c r="V383" s="406"/>
      <c r="W383" s="406"/>
      <c r="X383" s="406"/>
      <c r="Y383" s="406"/>
      <c r="Z383" s="406"/>
      <c r="AA383" s="406"/>
      <c r="AB383" s="406"/>
      <c r="AC383" s="406"/>
      <c r="AD383" s="406"/>
      <c r="AE383" s="406"/>
      <c r="AF383" s="406"/>
      <c r="AG383" s="448"/>
      <c r="AH383" s="448"/>
      <c r="AI383" s="448"/>
      <c r="AJ383" s="448"/>
    </row>
    <row r="384" spans="1:36">
      <c r="A384" s="406"/>
      <c r="B384" s="406"/>
      <c r="C384" s="406"/>
      <c r="D384" s="406"/>
      <c r="E384" s="406"/>
      <c r="F384" s="406"/>
      <c r="G384" s="406"/>
      <c r="H384" s="406"/>
      <c r="I384" s="406"/>
      <c r="J384" s="406"/>
      <c r="K384" s="406"/>
      <c r="L384" s="406"/>
      <c r="M384" s="406"/>
      <c r="N384" s="406"/>
      <c r="O384" s="406"/>
      <c r="P384" s="406"/>
      <c r="Q384" s="406"/>
      <c r="R384" s="406"/>
      <c r="S384" s="406"/>
      <c r="T384" s="406"/>
      <c r="U384" s="406"/>
      <c r="V384" s="406"/>
      <c r="W384" s="406"/>
      <c r="X384" s="406"/>
      <c r="Y384" s="406"/>
      <c r="Z384" s="406"/>
      <c r="AA384" s="406"/>
      <c r="AB384" s="406"/>
      <c r="AC384" s="406"/>
      <c r="AD384" s="406"/>
      <c r="AE384" s="406"/>
      <c r="AF384" s="406"/>
      <c r="AG384" s="448"/>
      <c r="AH384" s="448"/>
      <c r="AI384" s="448"/>
      <c r="AJ384" s="448"/>
    </row>
    <row r="385" spans="1:36">
      <c r="A385" s="406"/>
      <c r="B385" s="406"/>
      <c r="C385" s="406"/>
      <c r="D385" s="406"/>
      <c r="E385" s="406"/>
      <c r="F385" s="406"/>
      <c r="G385" s="406"/>
      <c r="H385" s="406"/>
      <c r="I385" s="406"/>
      <c r="J385" s="406"/>
      <c r="K385" s="406"/>
      <c r="L385" s="406"/>
      <c r="M385" s="406"/>
      <c r="N385" s="406"/>
      <c r="O385" s="406"/>
      <c r="P385" s="406"/>
      <c r="Q385" s="406"/>
      <c r="R385" s="406"/>
      <c r="S385" s="406"/>
      <c r="T385" s="406"/>
      <c r="U385" s="406"/>
      <c r="V385" s="406"/>
      <c r="W385" s="406"/>
      <c r="X385" s="406"/>
      <c r="Y385" s="406"/>
      <c r="Z385" s="406"/>
      <c r="AA385" s="406"/>
      <c r="AB385" s="406"/>
      <c r="AC385" s="406"/>
      <c r="AD385" s="406"/>
      <c r="AE385" s="406"/>
      <c r="AF385" s="406"/>
      <c r="AG385" s="448"/>
      <c r="AH385" s="448"/>
      <c r="AI385" s="448"/>
      <c r="AJ385" s="448"/>
    </row>
    <row r="386" spans="1:36">
      <c r="A386" s="406"/>
      <c r="B386" s="406"/>
      <c r="C386" s="406"/>
      <c r="D386" s="406"/>
      <c r="E386" s="406"/>
      <c r="F386" s="406"/>
      <c r="G386" s="406"/>
      <c r="H386" s="406"/>
      <c r="I386" s="406"/>
      <c r="J386" s="406"/>
      <c r="K386" s="406"/>
      <c r="L386" s="406"/>
      <c r="M386" s="406"/>
      <c r="N386" s="406"/>
      <c r="O386" s="406"/>
      <c r="P386" s="406"/>
      <c r="Q386" s="406"/>
      <c r="R386" s="406"/>
      <c r="S386" s="406"/>
      <c r="T386" s="406"/>
      <c r="U386" s="406"/>
      <c r="V386" s="406"/>
      <c r="W386" s="406"/>
      <c r="X386" s="406"/>
      <c r="Y386" s="406"/>
      <c r="Z386" s="406"/>
      <c r="AA386" s="406"/>
      <c r="AB386" s="406"/>
      <c r="AC386" s="406"/>
      <c r="AD386" s="406"/>
      <c r="AE386" s="406"/>
      <c r="AF386" s="406"/>
      <c r="AG386" s="448"/>
      <c r="AH386" s="448"/>
      <c r="AI386" s="448"/>
      <c r="AJ386" s="448"/>
    </row>
    <row r="387" spans="1:36">
      <c r="A387" s="406"/>
      <c r="B387" s="406"/>
      <c r="C387" s="406"/>
      <c r="D387" s="406"/>
      <c r="E387" s="406"/>
      <c r="F387" s="406"/>
      <c r="G387" s="406"/>
      <c r="H387" s="406"/>
      <c r="I387" s="406"/>
      <c r="J387" s="406"/>
      <c r="K387" s="406"/>
      <c r="L387" s="406"/>
      <c r="M387" s="406"/>
      <c r="N387" s="406"/>
      <c r="O387" s="406"/>
      <c r="P387" s="406"/>
      <c r="Q387" s="406"/>
      <c r="R387" s="406"/>
      <c r="S387" s="406"/>
      <c r="T387" s="406"/>
      <c r="U387" s="406"/>
      <c r="V387" s="406"/>
      <c r="W387" s="406"/>
      <c r="X387" s="406"/>
      <c r="Y387" s="406"/>
      <c r="Z387" s="406"/>
      <c r="AA387" s="406"/>
      <c r="AB387" s="406"/>
      <c r="AC387" s="406"/>
      <c r="AD387" s="406"/>
      <c r="AE387" s="406"/>
      <c r="AF387" s="406"/>
      <c r="AG387" s="448"/>
      <c r="AH387" s="448"/>
      <c r="AI387" s="448"/>
      <c r="AJ387" s="448"/>
    </row>
    <row r="388" spans="1:36">
      <c r="A388" s="406"/>
      <c r="B388" s="406"/>
      <c r="C388" s="406"/>
      <c r="D388" s="406"/>
      <c r="E388" s="406"/>
      <c r="F388" s="406"/>
      <c r="G388" s="406"/>
      <c r="H388" s="406"/>
      <c r="I388" s="406"/>
      <c r="J388" s="406"/>
      <c r="K388" s="406"/>
      <c r="L388" s="406"/>
      <c r="M388" s="406"/>
      <c r="N388" s="406"/>
      <c r="O388" s="406"/>
      <c r="P388" s="406"/>
      <c r="Q388" s="406"/>
      <c r="R388" s="406"/>
      <c r="S388" s="406"/>
      <c r="T388" s="406"/>
      <c r="U388" s="406"/>
      <c r="V388" s="406"/>
      <c r="W388" s="406"/>
      <c r="X388" s="406"/>
      <c r="Y388" s="406"/>
      <c r="Z388" s="406"/>
      <c r="AA388" s="406"/>
      <c r="AB388" s="406"/>
      <c r="AC388" s="406"/>
      <c r="AD388" s="406"/>
      <c r="AE388" s="406"/>
      <c r="AF388" s="406"/>
      <c r="AG388" s="448"/>
      <c r="AH388" s="448"/>
      <c r="AI388" s="448"/>
      <c r="AJ388" s="448"/>
    </row>
    <row r="389" spans="1:36">
      <c r="A389" s="406"/>
      <c r="B389" s="406"/>
      <c r="C389" s="406"/>
      <c r="D389" s="406"/>
      <c r="E389" s="406"/>
      <c r="F389" s="406"/>
      <c r="G389" s="406"/>
      <c r="H389" s="406"/>
      <c r="I389" s="406"/>
      <c r="J389" s="406"/>
      <c r="K389" s="406"/>
      <c r="L389" s="406"/>
      <c r="M389" s="406"/>
      <c r="N389" s="406"/>
      <c r="O389" s="406"/>
      <c r="P389" s="406"/>
      <c r="Q389" s="406"/>
      <c r="R389" s="406"/>
      <c r="S389" s="406"/>
      <c r="T389" s="406"/>
      <c r="U389" s="406"/>
      <c r="V389" s="406"/>
      <c r="W389" s="406"/>
      <c r="X389" s="406"/>
      <c r="Y389" s="406"/>
      <c r="Z389" s="406"/>
      <c r="AA389" s="406"/>
      <c r="AB389" s="406"/>
      <c r="AC389" s="406"/>
      <c r="AD389" s="406"/>
      <c r="AE389" s="406"/>
      <c r="AF389" s="406"/>
      <c r="AG389" s="448"/>
      <c r="AH389" s="448"/>
      <c r="AI389" s="448"/>
      <c r="AJ389" s="448"/>
    </row>
    <row r="390" spans="1:36">
      <c r="A390" s="406"/>
      <c r="B390" s="406"/>
      <c r="C390" s="406"/>
      <c r="D390" s="406"/>
      <c r="E390" s="406"/>
      <c r="F390" s="406"/>
      <c r="G390" s="406"/>
      <c r="H390" s="406"/>
      <c r="I390" s="406"/>
      <c r="J390" s="406"/>
      <c r="K390" s="406"/>
      <c r="L390" s="406"/>
      <c r="M390" s="406"/>
      <c r="N390" s="406"/>
      <c r="O390" s="406"/>
      <c r="P390" s="406"/>
      <c r="Q390" s="406"/>
      <c r="R390" s="406"/>
      <c r="S390" s="406"/>
      <c r="T390" s="406"/>
      <c r="U390" s="406"/>
      <c r="V390" s="406"/>
      <c r="W390" s="406"/>
      <c r="X390" s="406"/>
      <c r="Y390" s="406"/>
      <c r="Z390" s="406"/>
      <c r="AA390" s="406"/>
      <c r="AB390" s="406"/>
      <c r="AC390" s="406"/>
      <c r="AD390" s="406"/>
      <c r="AE390" s="406"/>
      <c r="AF390" s="406"/>
      <c r="AG390" s="448"/>
      <c r="AH390" s="448"/>
      <c r="AI390" s="448"/>
      <c r="AJ390" s="448"/>
    </row>
    <row r="391" spans="1:36">
      <c r="A391" s="406"/>
      <c r="B391" s="406"/>
      <c r="C391" s="406"/>
      <c r="D391" s="406"/>
      <c r="E391" s="406"/>
      <c r="F391" s="406"/>
      <c r="G391" s="406"/>
      <c r="H391" s="406"/>
      <c r="I391" s="406"/>
      <c r="J391" s="406"/>
      <c r="K391" s="406"/>
      <c r="L391" s="406"/>
      <c r="M391" s="406"/>
      <c r="N391" s="406"/>
      <c r="O391" s="406"/>
      <c r="P391" s="406"/>
      <c r="Q391" s="406"/>
      <c r="R391" s="406"/>
      <c r="S391" s="406"/>
      <c r="T391" s="406"/>
      <c r="U391" s="406"/>
      <c r="V391" s="406"/>
      <c r="W391" s="406"/>
      <c r="X391" s="406"/>
      <c r="Y391" s="406"/>
      <c r="Z391" s="406"/>
      <c r="AA391" s="406"/>
      <c r="AB391" s="406"/>
      <c r="AC391" s="406"/>
      <c r="AD391" s="406"/>
      <c r="AE391" s="406"/>
      <c r="AF391" s="406"/>
      <c r="AG391" s="448"/>
      <c r="AH391" s="448"/>
      <c r="AI391" s="448"/>
      <c r="AJ391" s="448"/>
    </row>
    <row r="392" spans="1:36">
      <c r="A392" s="406"/>
      <c r="B392" s="406"/>
      <c r="C392" s="406"/>
      <c r="D392" s="406"/>
      <c r="E392" s="406"/>
      <c r="F392" s="406"/>
      <c r="G392" s="406"/>
      <c r="H392" s="406"/>
      <c r="I392" s="406"/>
      <c r="J392" s="406"/>
      <c r="K392" s="406"/>
      <c r="L392" s="406"/>
      <c r="M392" s="406"/>
      <c r="N392" s="406"/>
      <c r="O392" s="406"/>
      <c r="P392" s="406"/>
      <c r="Q392" s="406"/>
      <c r="R392" s="406"/>
      <c r="S392" s="406"/>
      <c r="T392" s="406"/>
      <c r="U392" s="406"/>
      <c r="V392" s="406"/>
      <c r="W392" s="406"/>
      <c r="X392" s="406"/>
      <c r="Y392" s="406"/>
      <c r="Z392" s="406"/>
      <c r="AA392" s="406"/>
      <c r="AB392" s="406"/>
      <c r="AC392" s="406"/>
      <c r="AD392" s="406"/>
      <c r="AE392" s="406"/>
      <c r="AF392" s="406"/>
      <c r="AG392" s="448"/>
      <c r="AH392" s="448"/>
      <c r="AI392" s="448"/>
      <c r="AJ392" s="448"/>
    </row>
    <row r="393" spans="1:36">
      <c r="A393" s="406"/>
      <c r="B393" s="406"/>
      <c r="C393" s="406"/>
      <c r="D393" s="406"/>
      <c r="E393" s="406"/>
      <c r="F393" s="406"/>
      <c r="G393" s="406"/>
      <c r="H393" s="406"/>
      <c r="I393" s="406"/>
      <c r="J393" s="406"/>
      <c r="K393" s="406"/>
      <c r="L393" s="406"/>
      <c r="M393" s="406"/>
      <c r="N393" s="406"/>
      <c r="O393" s="406"/>
      <c r="P393" s="406"/>
      <c r="Q393" s="406"/>
      <c r="R393" s="406"/>
      <c r="S393" s="406"/>
      <c r="T393" s="406"/>
      <c r="U393" s="406"/>
      <c r="V393" s="406"/>
      <c r="W393" s="406"/>
      <c r="X393" s="406"/>
      <c r="Y393" s="406"/>
      <c r="Z393" s="406"/>
      <c r="AA393" s="406"/>
      <c r="AB393" s="406"/>
      <c r="AC393" s="406"/>
      <c r="AD393" s="406"/>
      <c r="AE393" s="406"/>
      <c r="AF393" s="406"/>
      <c r="AG393" s="448"/>
      <c r="AH393" s="448"/>
      <c r="AI393" s="448"/>
      <c r="AJ393" s="448"/>
    </row>
    <row r="394" spans="1:36">
      <c r="A394" s="406"/>
      <c r="B394" s="406"/>
      <c r="C394" s="406"/>
      <c r="D394" s="406"/>
      <c r="E394" s="406"/>
      <c r="F394" s="406"/>
      <c r="G394" s="406"/>
      <c r="H394" s="406"/>
      <c r="I394" s="406"/>
      <c r="J394" s="406"/>
      <c r="K394" s="406"/>
      <c r="L394" s="406"/>
      <c r="M394" s="406"/>
      <c r="N394" s="406"/>
      <c r="O394" s="406"/>
      <c r="P394" s="406"/>
      <c r="Q394" s="406"/>
      <c r="R394" s="406"/>
      <c r="S394" s="406"/>
      <c r="T394" s="406"/>
      <c r="U394" s="406"/>
      <c r="V394" s="406"/>
      <c r="W394" s="406"/>
      <c r="X394" s="406"/>
      <c r="Y394" s="406"/>
      <c r="Z394" s="406"/>
      <c r="AA394" s="406"/>
      <c r="AB394" s="406"/>
      <c r="AC394" s="406"/>
      <c r="AD394" s="406"/>
      <c r="AE394" s="406"/>
      <c r="AF394" s="406"/>
      <c r="AG394" s="448"/>
      <c r="AH394" s="448"/>
      <c r="AI394" s="448"/>
      <c r="AJ394" s="448"/>
    </row>
    <row r="395" spans="1:36">
      <c r="A395" s="406"/>
      <c r="B395" s="406"/>
      <c r="C395" s="406"/>
      <c r="D395" s="406"/>
      <c r="E395" s="406"/>
      <c r="F395" s="406"/>
      <c r="G395" s="406"/>
      <c r="H395" s="406"/>
      <c r="I395" s="406"/>
      <c r="J395" s="406"/>
      <c r="K395" s="406"/>
      <c r="L395" s="406"/>
      <c r="M395" s="406"/>
      <c r="N395" s="406"/>
      <c r="O395" s="406"/>
      <c r="P395" s="406"/>
      <c r="Q395" s="406"/>
      <c r="R395" s="406"/>
      <c r="S395" s="406"/>
      <c r="T395" s="406"/>
      <c r="U395" s="406"/>
      <c r="V395" s="406"/>
      <c r="W395" s="406"/>
      <c r="X395" s="406"/>
      <c r="Y395" s="406"/>
      <c r="Z395" s="406"/>
      <c r="AA395" s="406"/>
      <c r="AB395" s="406"/>
      <c r="AC395" s="406"/>
      <c r="AD395" s="406"/>
      <c r="AE395" s="406"/>
      <c r="AF395" s="406"/>
      <c r="AG395" s="448"/>
      <c r="AH395" s="448"/>
      <c r="AI395" s="448"/>
      <c r="AJ395" s="448"/>
    </row>
    <row r="396" spans="1:36">
      <c r="A396" s="406"/>
      <c r="B396" s="406"/>
      <c r="C396" s="406"/>
      <c r="D396" s="406"/>
      <c r="E396" s="406"/>
      <c r="F396" s="406"/>
      <c r="G396" s="406"/>
      <c r="H396" s="406"/>
      <c r="I396" s="406"/>
      <c r="J396" s="406"/>
      <c r="K396" s="406"/>
      <c r="L396" s="406"/>
      <c r="M396" s="406"/>
      <c r="N396" s="406"/>
      <c r="O396" s="406"/>
      <c r="P396" s="406"/>
      <c r="Q396" s="406"/>
      <c r="R396" s="406"/>
      <c r="S396" s="406"/>
      <c r="T396" s="406"/>
      <c r="U396" s="406"/>
      <c r="V396" s="406"/>
      <c r="W396" s="406"/>
      <c r="X396" s="406"/>
      <c r="Y396" s="406"/>
      <c r="Z396" s="406"/>
      <c r="AA396" s="406"/>
      <c r="AB396" s="406"/>
      <c r="AC396" s="406"/>
      <c r="AD396" s="406"/>
      <c r="AE396" s="406"/>
      <c r="AF396" s="406"/>
      <c r="AG396" s="448"/>
      <c r="AH396" s="448"/>
      <c r="AI396" s="448"/>
      <c r="AJ396" s="448"/>
    </row>
    <row r="397" spans="1:36">
      <c r="A397" s="406"/>
      <c r="B397" s="406"/>
      <c r="C397" s="406"/>
      <c r="D397" s="406"/>
      <c r="E397" s="406"/>
      <c r="F397" s="406"/>
      <c r="G397" s="406"/>
      <c r="H397" s="406"/>
      <c r="I397" s="406"/>
      <c r="J397" s="406"/>
      <c r="K397" s="406"/>
      <c r="L397" s="406"/>
      <c r="M397" s="406"/>
      <c r="N397" s="406"/>
      <c r="O397" s="406"/>
      <c r="P397" s="406"/>
      <c r="Q397" s="406"/>
      <c r="R397" s="406"/>
      <c r="S397" s="406"/>
      <c r="T397" s="406"/>
      <c r="U397" s="406"/>
      <c r="V397" s="406"/>
      <c r="W397" s="406"/>
      <c r="X397" s="406"/>
      <c r="Y397" s="406"/>
      <c r="Z397" s="406"/>
      <c r="AA397" s="406"/>
      <c r="AB397" s="406"/>
      <c r="AC397" s="406"/>
      <c r="AD397" s="406"/>
      <c r="AE397" s="406"/>
      <c r="AF397" s="406"/>
      <c r="AG397" s="448"/>
      <c r="AH397" s="448"/>
      <c r="AI397" s="448"/>
      <c r="AJ397" s="448"/>
    </row>
    <row r="398" spans="1:36">
      <c r="A398" s="406"/>
      <c r="B398" s="406"/>
      <c r="C398" s="406"/>
      <c r="D398" s="406"/>
      <c r="E398" s="406"/>
      <c r="F398" s="406"/>
      <c r="G398" s="406"/>
      <c r="H398" s="406"/>
      <c r="I398" s="406"/>
      <c r="J398" s="406"/>
      <c r="K398" s="406"/>
      <c r="L398" s="406"/>
      <c r="M398" s="406"/>
      <c r="N398" s="406"/>
      <c r="O398" s="406"/>
      <c r="P398" s="406"/>
      <c r="Q398" s="406"/>
      <c r="R398" s="406"/>
      <c r="S398" s="406"/>
      <c r="T398" s="406"/>
      <c r="U398" s="406"/>
      <c r="V398" s="406"/>
      <c r="W398" s="406"/>
      <c r="X398" s="406"/>
      <c r="Y398" s="406"/>
      <c r="Z398" s="406"/>
      <c r="AA398" s="406"/>
      <c r="AB398" s="406"/>
      <c r="AC398" s="406"/>
      <c r="AD398" s="406"/>
      <c r="AE398" s="406"/>
      <c r="AF398" s="406"/>
      <c r="AG398" s="448"/>
      <c r="AH398" s="448"/>
      <c r="AI398" s="448"/>
      <c r="AJ398" s="448"/>
    </row>
    <row r="399" spans="1:36">
      <c r="A399" s="406"/>
      <c r="B399" s="406"/>
      <c r="C399" s="406"/>
      <c r="D399" s="406"/>
      <c r="E399" s="406"/>
      <c r="F399" s="406"/>
      <c r="G399" s="406"/>
      <c r="H399" s="406"/>
      <c r="I399" s="406"/>
      <c r="J399" s="406"/>
      <c r="K399" s="406"/>
      <c r="L399" s="406"/>
      <c r="M399" s="406"/>
      <c r="N399" s="406"/>
      <c r="O399" s="406"/>
      <c r="P399" s="406"/>
      <c r="Q399" s="406"/>
      <c r="R399" s="406"/>
      <c r="S399" s="406"/>
      <c r="T399" s="406"/>
      <c r="U399" s="406"/>
      <c r="V399" s="406"/>
      <c r="W399" s="406"/>
      <c r="X399" s="406"/>
      <c r="Y399" s="406"/>
      <c r="Z399" s="406"/>
      <c r="AA399" s="406"/>
      <c r="AB399" s="406"/>
      <c r="AC399" s="406"/>
      <c r="AD399" s="406"/>
      <c r="AE399" s="406"/>
      <c r="AF399" s="406"/>
      <c r="AG399" s="448"/>
      <c r="AH399" s="448"/>
      <c r="AI399" s="448"/>
      <c r="AJ399" s="448"/>
    </row>
    <row r="400" spans="1:36">
      <c r="A400" s="406"/>
      <c r="B400" s="406"/>
      <c r="C400" s="406"/>
      <c r="D400" s="406"/>
      <c r="E400" s="406"/>
      <c r="F400" s="406"/>
      <c r="G400" s="406"/>
      <c r="H400" s="406"/>
      <c r="I400" s="406"/>
      <c r="J400" s="406"/>
      <c r="K400" s="406"/>
      <c r="L400" s="406"/>
      <c r="M400" s="406"/>
      <c r="N400" s="406"/>
      <c r="O400" s="406"/>
      <c r="P400" s="406"/>
      <c r="Q400" s="406"/>
      <c r="R400" s="406"/>
      <c r="S400" s="406"/>
      <c r="T400" s="406"/>
      <c r="U400" s="406"/>
      <c r="V400" s="406"/>
      <c r="W400" s="406"/>
      <c r="X400" s="406"/>
      <c r="Y400" s="406"/>
      <c r="Z400" s="406"/>
      <c r="AA400" s="406"/>
      <c r="AB400" s="406"/>
      <c r="AC400" s="406"/>
      <c r="AD400" s="406"/>
      <c r="AE400" s="406"/>
      <c r="AF400" s="406"/>
      <c r="AG400" s="448"/>
      <c r="AH400" s="448"/>
      <c r="AI400" s="448"/>
      <c r="AJ400" s="448"/>
    </row>
    <row r="401" spans="1:36">
      <c r="A401" s="406"/>
      <c r="B401" s="406"/>
      <c r="C401" s="406"/>
      <c r="D401" s="406"/>
      <c r="E401" s="406"/>
      <c r="F401" s="406"/>
      <c r="G401" s="406"/>
      <c r="H401" s="406"/>
      <c r="I401" s="406"/>
      <c r="J401" s="406"/>
      <c r="K401" s="406"/>
      <c r="L401" s="406"/>
      <c r="M401" s="406"/>
      <c r="N401" s="406"/>
      <c r="O401" s="406"/>
      <c r="P401" s="406"/>
      <c r="Q401" s="406"/>
      <c r="R401" s="406"/>
      <c r="S401" s="406"/>
      <c r="T401" s="406"/>
      <c r="U401" s="406"/>
      <c r="V401" s="406"/>
      <c r="W401" s="406"/>
      <c r="X401" s="406"/>
      <c r="Y401" s="406"/>
      <c r="Z401" s="406"/>
      <c r="AA401" s="406"/>
      <c r="AB401" s="406"/>
      <c r="AC401" s="406"/>
      <c r="AD401" s="406"/>
      <c r="AE401" s="406"/>
      <c r="AF401" s="406"/>
      <c r="AG401" s="448"/>
      <c r="AH401" s="448"/>
      <c r="AI401" s="448"/>
      <c r="AJ401" s="448"/>
    </row>
    <row r="402" spans="1:36">
      <c r="A402" s="406"/>
      <c r="B402" s="406"/>
      <c r="C402" s="406"/>
      <c r="D402" s="406"/>
      <c r="E402" s="406"/>
      <c r="F402" s="406"/>
      <c r="G402" s="406"/>
      <c r="H402" s="406"/>
      <c r="I402" s="406"/>
      <c r="J402" s="406"/>
      <c r="K402" s="406"/>
      <c r="L402" s="406"/>
      <c r="M402" s="406"/>
      <c r="N402" s="406"/>
      <c r="O402" s="406"/>
      <c r="P402" s="406"/>
      <c r="Q402" s="406"/>
      <c r="R402" s="406"/>
      <c r="S402" s="406"/>
      <c r="T402" s="406"/>
      <c r="U402" s="406"/>
      <c r="V402" s="406"/>
      <c r="W402" s="406"/>
      <c r="X402" s="406"/>
      <c r="Y402" s="406"/>
      <c r="Z402" s="406"/>
      <c r="AA402" s="406"/>
      <c r="AB402" s="406"/>
      <c r="AC402" s="406"/>
      <c r="AD402" s="406"/>
      <c r="AE402" s="406"/>
      <c r="AF402" s="406"/>
      <c r="AG402" s="448"/>
      <c r="AH402" s="448"/>
      <c r="AI402" s="448"/>
      <c r="AJ402" s="448"/>
    </row>
    <row r="403" spans="1:36">
      <c r="A403" s="406"/>
      <c r="B403" s="406"/>
      <c r="C403" s="406"/>
      <c r="D403" s="406"/>
      <c r="E403" s="406"/>
      <c r="F403" s="406"/>
      <c r="G403" s="406"/>
      <c r="H403" s="406"/>
      <c r="I403" s="406"/>
      <c r="J403" s="406"/>
      <c r="K403" s="406"/>
      <c r="L403" s="406"/>
      <c r="M403" s="406"/>
      <c r="N403" s="406"/>
      <c r="O403" s="406"/>
      <c r="P403" s="406"/>
      <c r="Q403" s="406"/>
      <c r="R403" s="406"/>
      <c r="S403" s="406"/>
      <c r="T403" s="406"/>
      <c r="U403" s="406"/>
      <c r="V403" s="406"/>
      <c r="W403" s="406"/>
      <c r="X403" s="406"/>
      <c r="Y403" s="406"/>
      <c r="Z403" s="406"/>
      <c r="AA403" s="406"/>
      <c r="AB403" s="406"/>
      <c r="AC403" s="406"/>
      <c r="AD403" s="406"/>
      <c r="AE403" s="406"/>
      <c r="AF403" s="406"/>
      <c r="AG403" s="448"/>
      <c r="AH403" s="448"/>
      <c r="AI403" s="448"/>
      <c r="AJ403" s="448"/>
    </row>
    <row r="404" spans="1:36">
      <c r="A404" s="406"/>
      <c r="B404" s="406"/>
      <c r="C404" s="406"/>
      <c r="D404" s="406"/>
      <c r="E404" s="406"/>
      <c r="F404" s="406"/>
      <c r="G404" s="406"/>
      <c r="H404" s="406"/>
      <c r="I404" s="406"/>
      <c r="J404" s="406"/>
      <c r="K404" s="406"/>
      <c r="L404" s="406"/>
      <c r="M404" s="406"/>
      <c r="N404" s="406"/>
      <c r="O404" s="406"/>
      <c r="P404" s="406"/>
      <c r="Q404" s="406"/>
      <c r="R404" s="406"/>
      <c r="S404" s="406"/>
      <c r="T404" s="406"/>
      <c r="U404" s="406"/>
      <c r="V404" s="406"/>
      <c r="W404" s="406"/>
      <c r="X404" s="406"/>
      <c r="Y404" s="406"/>
      <c r="Z404" s="406"/>
      <c r="AA404" s="406"/>
      <c r="AB404" s="406"/>
      <c r="AC404" s="406"/>
      <c r="AD404" s="406"/>
      <c r="AE404" s="406"/>
      <c r="AF404" s="406"/>
      <c r="AG404" s="448"/>
      <c r="AH404" s="448"/>
      <c r="AI404" s="448"/>
      <c r="AJ404" s="448"/>
    </row>
    <row r="405" spans="1:36">
      <c r="A405" s="406"/>
      <c r="B405" s="406"/>
      <c r="C405" s="406"/>
      <c r="D405" s="406"/>
      <c r="E405" s="406"/>
      <c r="F405" s="406"/>
      <c r="G405" s="406"/>
      <c r="H405" s="406"/>
      <c r="I405" s="406"/>
      <c r="J405" s="406"/>
      <c r="K405" s="406"/>
      <c r="L405" s="406"/>
      <c r="M405" s="406"/>
      <c r="N405" s="406"/>
      <c r="O405" s="406"/>
      <c r="P405" s="406"/>
      <c r="Q405" s="406"/>
      <c r="R405" s="406"/>
      <c r="S405" s="406"/>
      <c r="T405" s="406"/>
      <c r="U405" s="406"/>
      <c r="V405" s="406"/>
      <c r="W405" s="406"/>
      <c r="X405" s="406"/>
      <c r="Y405" s="406"/>
      <c r="Z405" s="406"/>
      <c r="AA405" s="406"/>
      <c r="AB405" s="406"/>
      <c r="AC405" s="406"/>
      <c r="AD405" s="406"/>
      <c r="AE405" s="406"/>
      <c r="AF405" s="406"/>
      <c r="AG405" s="448"/>
      <c r="AH405" s="448"/>
      <c r="AI405" s="448"/>
      <c r="AJ405" s="448"/>
    </row>
    <row r="406" spans="1:36">
      <c r="A406" s="406"/>
      <c r="B406" s="406"/>
      <c r="C406" s="406"/>
      <c r="D406" s="406"/>
      <c r="E406" s="406"/>
      <c r="F406" s="406"/>
      <c r="G406" s="406"/>
      <c r="H406" s="406"/>
      <c r="I406" s="406"/>
      <c r="J406" s="406"/>
      <c r="K406" s="406"/>
      <c r="L406" s="406"/>
      <c r="M406" s="406"/>
      <c r="N406" s="406"/>
      <c r="O406" s="406"/>
      <c r="P406" s="406"/>
      <c r="Q406" s="406"/>
      <c r="R406" s="406"/>
      <c r="S406" s="406"/>
      <c r="T406" s="406"/>
      <c r="U406" s="406"/>
      <c r="V406" s="406"/>
      <c r="W406" s="406"/>
      <c r="X406" s="406"/>
      <c r="Y406" s="406"/>
      <c r="Z406" s="406"/>
      <c r="AA406" s="406"/>
      <c r="AB406" s="406"/>
      <c r="AC406" s="406"/>
      <c r="AD406" s="406"/>
      <c r="AE406" s="406"/>
      <c r="AF406" s="406"/>
      <c r="AG406" s="448"/>
      <c r="AH406" s="448"/>
      <c r="AI406" s="448"/>
      <c r="AJ406" s="448"/>
    </row>
    <row r="407" spans="1:36">
      <c r="A407" s="406"/>
      <c r="B407" s="406"/>
      <c r="C407" s="406"/>
      <c r="D407" s="406"/>
      <c r="E407" s="406"/>
      <c r="F407" s="406"/>
      <c r="G407" s="406"/>
      <c r="H407" s="406"/>
      <c r="I407" s="406"/>
      <c r="J407" s="406"/>
      <c r="K407" s="406"/>
      <c r="L407" s="406"/>
      <c r="M407" s="406"/>
      <c r="N407" s="406"/>
      <c r="O407" s="406"/>
      <c r="P407" s="406"/>
      <c r="Q407" s="406"/>
      <c r="R407" s="406"/>
      <c r="S407" s="406"/>
      <c r="T407" s="406"/>
      <c r="U407" s="406"/>
      <c r="V407" s="406"/>
      <c r="W407" s="406"/>
      <c r="X407" s="406"/>
      <c r="Y407" s="406"/>
      <c r="Z407" s="406"/>
      <c r="AA407" s="406"/>
      <c r="AB407" s="406"/>
      <c r="AC407" s="406"/>
      <c r="AD407" s="406"/>
      <c r="AE407" s="406"/>
      <c r="AF407" s="406"/>
      <c r="AG407" s="448"/>
      <c r="AH407" s="448"/>
      <c r="AI407" s="448"/>
      <c r="AJ407" s="448"/>
    </row>
    <row r="408" spans="1:36">
      <c r="A408" s="406"/>
      <c r="B408" s="406"/>
      <c r="C408" s="406"/>
      <c r="D408" s="406"/>
      <c r="E408" s="406"/>
      <c r="F408" s="406"/>
      <c r="G408" s="406"/>
      <c r="H408" s="406"/>
      <c r="I408" s="406"/>
      <c r="J408" s="406"/>
      <c r="K408" s="406"/>
      <c r="L408" s="406"/>
      <c r="M408" s="406"/>
      <c r="N408" s="406"/>
      <c r="O408" s="406"/>
      <c r="P408" s="406"/>
      <c r="Q408" s="406"/>
      <c r="R408" s="406"/>
      <c r="S408" s="406"/>
      <c r="T408" s="406"/>
      <c r="U408" s="406"/>
      <c r="V408" s="406"/>
      <c r="W408" s="406"/>
      <c r="X408" s="406"/>
      <c r="Y408" s="406"/>
      <c r="Z408" s="406"/>
      <c r="AA408" s="406"/>
      <c r="AB408" s="406"/>
      <c r="AC408" s="406"/>
      <c r="AD408" s="406"/>
      <c r="AE408" s="406"/>
      <c r="AF408" s="406"/>
      <c r="AG408" s="448"/>
      <c r="AH408" s="448"/>
      <c r="AI408" s="448"/>
      <c r="AJ408" s="448"/>
    </row>
    <row r="409" spans="1:36">
      <c r="A409" s="406"/>
      <c r="B409" s="406"/>
      <c r="C409" s="406"/>
      <c r="D409" s="406"/>
      <c r="E409" s="406"/>
      <c r="F409" s="406"/>
      <c r="G409" s="406"/>
      <c r="H409" s="406"/>
      <c r="I409" s="406"/>
      <c r="J409" s="406"/>
      <c r="K409" s="406"/>
      <c r="L409" s="406"/>
      <c r="M409" s="406"/>
      <c r="N409" s="406"/>
      <c r="O409" s="406"/>
      <c r="P409" s="406"/>
      <c r="Q409" s="406"/>
      <c r="R409" s="406"/>
      <c r="S409" s="406"/>
      <c r="T409" s="406"/>
      <c r="U409" s="406"/>
      <c r="V409" s="406"/>
      <c r="W409" s="406"/>
      <c r="X409" s="406"/>
      <c r="Y409" s="406"/>
      <c r="Z409" s="406"/>
      <c r="AA409" s="406"/>
      <c r="AB409" s="406"/>
      <c r="AC409" s="406"/>
      <c r="AD409" s="406"/>
      <c r="AE409" s="406"/>
      <c r="AF409" s="406"/>
      <c r="AG409" s="448"/>
      <c r="AH409" s="448"/>
      <c r="AI409" s="448"/>
      <c r="AJ409" s="448"/>
    </row>
    <row r="410" spans="1:36">
      <c r="A410" s="406"/>
      <c r="B410" s="406"/>
      <c r="C410" s="406"/>
      <c r="D410" s="406"/>
      <c r="E410" s="406"/>
      <c r="F410" s="406"/>
      <c r="G410" s="406"/>
      <c r="H410" s="406"/>
      <c r="I410" s="406"/>
      <c r="J410" s="406"/>
      <c r="K410" s="406"/>
      <c r="L410" s="406"/>
      <c r="M410" s="406"/>
      <c r="N410" s="406"/>
      <c r="O410" s="406"/>
      <c r="P410" s="406"/>
      <c r="Q410" s="406"/>
      <c r="R410" s="406"/>
      <c r="S410" s="406"/>
      <c r="T410" s="406"/>
      <c r="U410" s="406"/>
      <c r="V410" s="406"/>
      <c r="W410" s="406"/>
      <c r="X410" s="406"/>
      <c r="Y410" s="406"/>
      <c r="Z410" s="406"/>
      <c r="AA410" s="406"/>
      <c r="AB410" s="406"/>
      <c r="AC410" s="406"/>
      <c r="AD410" s="406"/>
      <c r="AE410" s="406"/>
      <c r="AF410" s="406"/>
      <c r="AG410" s="448"/>
      <c r="AH410" s="448"/>
      <c r="AI410" s="448"/>
      <c r="AJ410" s="448"/>
    </row>
    <row r="411" spans="1:36">
      <c r="A411" s="406"/>
      <c r="B411" s="406"/>
      <c r="C411" s="406"/>
      <c r="D411" s="406"/>
      <c r="E411" s="406"/>
      <c r="F411" s="406"/>
      <c r="G411" s="406"/>
      <c r="H411" s="406"/>
      <c r="I411" s="406"/>
      <c r="J411" s="406"/>
      <c r="K411" s="406"/>
      <c r="L411" s="406"/>
      <c r="M411" s="406"/>
      <c r="N411" s="406"/>
      <c r="O411" s="406"/>
      <c r="P411" s="406"/>
      <c r="Q411" s="406"/>
      <c r="R411" s="406"/>
      <c r="S411" s="406"/>
      <c r="T411" s="406"/>
      <c r="U411" s="406"/>
      <c r="V411" s="406"/>
      <c r="W411" s="406"/>
      <c r="X411" s="406"/>
      <c r="Y411" s="406"/>
      <c r="Z411" s="406"/>
      <c r="AA411" s="406"/>
      <c r="AB411" s="406"/>
      <c r="AC411" s="406"/>
      <c r="AD411" s="406"/>
      <c r="AE411" s="406"/>
      <c r="AF411" s="406"/>
      <c r="AG411" s="448"/>
      <c r="AH411" s="448"/>
      <c r="AI411" s="448"/>
      <c r="AJ411" s="448"/>
    </row>
    <row r="412" spans="1:36">
      <c r="A412" s="406"/>
      <c r="B412" s="406"/>
      <c r="C412" s="406"/>
      <c r="D412" s="406"/>
      <c r="E412" s="406"/>
      <c r="F412" s="406"/>
      <c r="G412" s="406"/>
      <c r="H412" s="406"/>
      <c r="I412" s="406"/>
      <c r="J412" s="406"/>
      <c r="K412" s="406"/>
      <c r="L412" s="406"/>
      <c r="M412" s="406"/>
      <c r="N412" s="406"/>
      <c r="O412" s="406"/>
      <c r="P412" s="406"/>
      <c r="Q412" s="406"/>
      <c r="R412" s="406"/>
      <c r="S412" s="406"/>
      <c r="T412" s="406"/>
      <c r="U412" s="406"/>
      <c r="V412" s="406"/>
      <c r="W412" s="406"/>
      <c r="X412" s="406"/>
      <c r="Y412" s="406"/>
      <c r="Z412" s="406"/>
      <c r="AA412" s="406"/>
      <c r="AB412" s="406"/>
      <c r="AC412" s="406"/>
      <c r="AD412" s="406"/>
      <c r="AE412" s="406"/>
      <c r="AF412" s="406"/>
      <c r="AG412" s="448"/>
      <c r="AH412" s="448"/>
      <c r="AI412" s="448"/>
      <c r="AJ412" s="448"/>
    </row>
    <row r="413" spans="1:36">
      <c r="A413" s="406"/>
      <c r="B413" s="406"/>
      <c r="C413" s="406"/>
      <c r="D413" s="406"/>
      <c r="E413" s="406"/>
      <c r="F413" s="406"/>
      <c r="G413" s="406"/>
      <c r="H413" s="406"/>
      <c r="I413" s="406"/>
      <c r="J413" s="406"/>
      <c r="K413" s="406"/>
      <c r="L413" s="406"/>
      <c r="M413" s="406"/>
      <c r="N413" s="406"/>
      <c r="O413" s="406"/>
      <c r="P413" s="406"/>
      <c r="Q413" s="406"/>
      <c r="R413" s="406"/>
      <c r="S413" s="406"/>
      <c r="T413" s="406"/>
      <c r="U413" s="406"/>
      <c r="V413" s="406"/>
      <c r="W413" s="406"/>
      <c r="X413" s="406"/>
      <c r="Y413" s="406"/>
      <c r="Z413" s="406"/>
      <c r="AA413" s="406"/>
      <c r="AB413" s="406"/>
      <c r="AC413" s="406"/>
      <c r="AD413" s="406"/>
      <c r="AE413" s="406"/>
      <c r="AF413" s="406"/>
      <c r="AG413" s="448"/>
      <c r="AH413" s="448"/>
      <c r="AI413" s="448"/>
      <c r="AJ413" s="448"/>
    </row>
    <row r="414" spans="1:36">
      <c r="A414" s="406"/>
      <c r="B414" s="406"/>
      <c r="C414" s="406"/>
      <c r="D414" s="406"/>
      <c r="E414" s="406"/>
      <c r="F414" s="406"/>
      <c r="G414" s="406"/>
      <c r="H414" s="406"/>
      <c r="I414" s="406"/>
      <c r="J414" s="406"/>
      <c r="K414" s="406"/>
      <c r="L414" s="406"/>
      <c r="M414" s="406"/>
      <c r="N414" s="406"/>
      <c r="O414" s="406"/>
      <c r="P414" s="406"/>
      <c r="Q414" s="406"/>
      <c r="R414" s="406"/>
      <c r="S414" s="406"/>
      <c r="T414" s="406"/>
      <c r="U414" s="406"/>
      <c r="V414" s="406"/>
      <c r="W414" s="406"/>
      <c r="X414" s="406"/>
      <c r="Y414" s="406"/>
      <c r="Z414" s="406"/>
      <c r="AA414" s="406"/>
      <c r="AB414" s="406"/>
      <c r="AC414" s="406"/>
      <c r="AD414" s="406"/>
      <c r="AE414" s="406"/>
      <c r="AF414" s="406"/>
      <c r="AG414" s="448"/>
      <c r="AH414" s="448"/>
      <c r="AI414" s="448"/>
      <c r="AJ414" s="448"/>
    </row>
    <row r="415" spans="1:36">
      <c r="A415" s="406"/>
      <c r="B415" s="406"/>
      <c r="C415" s="406"/>
      <c r="D415" s="406"/>
      <c r="E415" s="406"/>
      <c r="F415" s="406"/>
      <c r="G415" s="406"/>
      <c r="H415" s="406"/>
      <c r="I415" s="406"/>
      <c r="J415" s="406"/>
      <c r="K415" s="406"/>
      <c r="L415" s="406"/>
      <c r="M415" s="406"/>
      <c r="N415" s="406"/>
      <c r="O415" s="406"/>
      <c r="P415" s="406"/>
      <c r="Q415" s="406"/>
      <c r="R415" s="406"/>
      <c r="S415" s="406"/>
      <c r="T415" s="406"/>
      <c r="U415" s="406"/>
      <c r="V415" s="406"/>
      <c r="W415" s="406"/>
      <c r="X415" s="406"/>
      <c r="Y415" s="406"/>
      <c r="Z415" s="406"/>
      <c r="AA415" s="406"/>
      <c r="AB415" s="406"/>
      <c r="AC415" s="406"/>
      <c r="AD415" s="406"/>
      <c r="AE415" s="406"/>
      <c r="AF415" s="406"/>
      <c r="AG415" s="448"/>
      <c r="AH415" s="448"/>
      <c r="AI415" s="448"/>
      <c r="AJ415" s="448"/>
    </row>
    <row r="416" spans="1:36">
      <c r="A416" s="406"/>
      <c r="B416" s="406"/>
      <c r="C416" s="406"/>
      <c r="D416" s="406"/>
      <c r="E416" s="406"/>
      <c r="F416" s="406"/>
      <c r="G416" s="406"/>
      <c r="H416" s="406"/>
      <c r="I416" s="406"/>
      <c r="J416" s="406"/>
      <c r="K416" s="406"/>
      <c r="L416" s="406"/>
      <c r="M416" s="406"/>
      <c r="N416" s="406"/>
      <c r="O416" s="406"/>
      <c r="P416" s="406"/>
      <c r="Q416" s="406"/>
      <c r="R416" s="406"/>
      <c r="S416" s="406"/>
      <c r="T416" s="406"/>
      <c r="U416" s="406"/>
      <c r="V416" s="406"/>
      <c r="W416" s="406"/>
      <c r="X416" s="406"/>
      <c r="Y416" s="406"/>
      <c r="Z416" s="406"/>
      <c r="AA416" s="406"/>
      <c r="AB416" s="406"/>
      <c r="AC416" s="406"/>
      <c r="AD416" s="406"/>
      <c r="AE416" s="406"/>
      <c r="AF416" s="406"/>
      <c r="AG416" s="448"/>
      <c r="AH416" s="448"/>
      <c r="AI416" s="448"/>
      <c r="AJ416" s="448"/>
    </row>
    <row r="417" spans="1:36">
      <c r="A417" s="406"/>
      <c r="B417" s="406"/>
      <c r="C417" s="406"/>
      <c r="D417" s="406"/>
      <c r="E417" s="406"/>
      <c r="F417" s="406"/>
      <c r="G417" s="406"/>
      <c r="H417" s="406"/>
      <c r="I417" s="406"/>
      <c r="J417" s="406"/>
      <c r="K417" s="406"/>
      <c r="L417" s="406"/>
      <c r="M417" s="406"/>
      <c r="N417" s="406"/>
      <c r="O417" s="406"/>
      <c r="P417" s="406"/>
      <c r="Q417" s="406"/>
      <c r="R417" s="406"/>
      <c r="S417" s="406"/>
      <c r="T417" s="406"/>
      <c r="U417" s="406"/>
      <c r="V417" s="406"/>
      <c r="W417" s="406"/>
      <c r="X417" s="406"/>
      <c r="Y417" s="406"/>
      <c r="Z417" s="406"/>
      <c r="AA417" s="406"/>
      <c r="AB417" s="406"/>
      <c r="AC417" s="406"/>
      <c r="AD417" s="406"/>
      <c r="AE417" s="406"/>
      <c r="AF417" s="406"/>
      <c r="AG417" s="448"/>
      <c r="AH417" s="448"/>
      <c r="AI417" s="448"/>
      <c r="AJ417" s="448"/>
    </row>
    <row r="418" spans="1:36">
      <c r="A418" s="406"/>
      <c r="B418" s="406"/>
      <c r="C418" s="406"/>
      <c r="D418" s="406"/>
      <c r="E418" s="406"/>
      <c r="F418" s="406"/>
      <c r="G418" s="406"/>
      <c r="H418" s="406"/>
      <c r="I418" s="406"/>
      <c r="J418" s="406"/>
      <c r="K418" s="406"/>
      <c r="L418" s="406"/>
      <c r="M418" s="406"/>
      <c r="N418" s="406"/>
      <c r="O418" s="406"/>
      <c r="P418" s="406"/>
      <c r="Q418" s="406"/>
      <c r="R418" s="406"/>
      <c r="S418" s="406"/>
      <c r="T418" s="406"/>
      <c r="U418" s="406"/>
      <c r="V418" s="406"/>
      <c r="W418" s="406"/>
      <c r="X418" s="406"/>
      <c r="Y418" s="406"/>
      <c r="Z418" s="406"/>
      <c r="AA418" s="406"/>
      <c r="AB418" s="406"/>
      <c r="AC418" s="406"/>
      <c r="AD418" s="406"/>
      <c r="AE418" s="406"/>
      <c r="AF418" s="406"/>
      <c r="AG418" s="448"/>
      <c r="AH418" s="448"/>
      <c r="AI418" s="448"/>
      <c r="AJ418" s="448"/>
    </row>
    <row r="419" spans="1:36">
      <c r="A419" s="406"/>
      <c r="B419" s="406"/>
      <c r="C419" s="406"/>
      <c r="D419" s="406"/>
      <c r="E419" s="406"/>
      <c r="F419" s="406"/>
      <c r="G419" s="406"/>
      <c r="H419" s="406"/>
      <c r="I419" s="406"/>
      <c r="J419" s="406"/>
      <c r="K419" s="406"/>
      <c r="L419" s="406"/>
      <c r="M419" s="406"/>
      <c r="N419" s="406"/>
      <c r="O419" s="406"/>
      <c r="P419" s="406"/>
      <c r="Q419" s="406"/>
      <c r="R419" s="406"/>
      <c r="S419" s="406"/>
      <c r="T419" s="406"/>
      <c r="U419" s="406"/>
      <c r="V419" s="406"/>
      <c r="W419" s="406"/>
      <c r="X419" s="406"/>
      <c r="Y419" s="406"/>
      <c r="Z419" s="406"/>
      <c r="AA419" s="406"/>
      <c r="AB419" s="406"/>
      <c r="AC419" s="406"/>
      <c r="AD419" s="406"/>
      <c r="AE419" s="406"/>
      <c r="AF419" s="406"/>
      <c r="AG419" s="448"/>
      <c r="AH419" s="448"/>
      <c r="AI419" s="448"/>
      <c r="AJ419" s="448"/>
    </row>
    <row r="420" spans="1:36">
      <c r="A420" s="406"/>
      <c r="B420" s="406"/>
      <c r="C420" s="406"/>
      <c r="D420" s="406"/>
      <c r="E420" s="406"/>
      <c r="F420" s="406"/>
      <c r="G420" s="406"/>
      <c r="H420" s="406"/>
      <c r="I420" s="406"/>
      <c r="J420" s="406"/>
      <c r="K420" s="406"/>
      <c r="L420" s="406"/>
      <c r="M420" s="406"/>
      <c r="N420" s="406"/>
      <c r="O420" s="406"/>
      <c r="P420" s="406"/>
      <c r="Q420" s="406"/>
      <c r="R420" s="406"/>
      <c r="S420" s="406"/>
      <c r="T420" s="406"/>
      <c r="U420" s="406"/>
      <c r="V420" s="406"/>
      <c r="W420" s="406"/>
      <c r="X420" s="406"/>
      <c r="Y420" s="406"/>
      <c r="Z420" s="406"/>
      <c r="AA420" s="406"/>
      <c r="AB420" s="406"/>
      <c r="AC420" s="406"/>
      <c r="AD420" s="406"/>
      <c r="AE420" s="406"/>
      <c r="AF420" s="406"/>
      <c r="AG420" s="448"/>
      <c r="AH420" s="448"/>
      <c r="AI420" s="448"/>
      <c r="AJ420" s="448"/>
    </row>
    <row r="421" spans="1:36">
      <c r="A421" s="406"/>
      <c r="B421" s="406"/>
      <c r="C421" s="406"/>
      <c r="D421" s="406"/>
      <c r="E421" s="406"/>
      <c r="F421" s="406"/>
      <c r="G421" s="406"/>
      <c r="H421" s="406"/>
      <c r="I421" s="406"/>
      <c r="J421" s="406"/>
      <c r="K421" s="406"/>
      <c r="L421" s="406"/>
      <c r="M421" s="406"/>
      <c r="N421" s="406"/>
      <c r="O421" s="406"/>
      <c r="P421" s="406"/>
      <c r="Q421" s="406"/>
      <c r="R421" s="406"/>
      <c r="S421" s="406"/>
      <c r="T421" s="406"/>
      <c r="U421" s="406"/>
      <c r="V421" s="406"/>
      <c r="W421" s="406"/>
      <c r="X421" s="406"/>
      <c r="Y421" s="406"/>
      <c r="Z421" s="406"/>
      <c r="AA421" s="406"/>
      <c r="AB421" s="406"/>
      <c r="AC421" s="406"/>
      <c r="AD421" s="406"/>
      <c r="AE421" s="406"/>
      <c r="AF421" s="406"/>
      <c r="AG421" s="448"/>
      <c r="AH421" s="448"/>
      <c r="AI421" s="448"/>
      <c r="AJ421" s="448"/>
    </row>
    <row r="422" spans="1:36">
      <c r="A422" s="406"/>
      <c r="B422" s="406"/>
      <c r="C422" s="406"/>
      <c r="D422" s="406"/>
      <c r="E422" s="406"/>
      <c r="F422" s="406"/>
      <c r="G422" s="406"/>
      <c r="H422" s="406"/>
      <c r="I422" s="406"/>
      <c r="J422" s="406"/>
      <c r="K422" s="406"/>
      <c r="L422" s="406"/>
      <c r="M422" s="406"/>
      <c r="N422" s="406"/>
      <c r="O422" s="406"/>
      <c r="P422" s="406"/>
      <c r="Q422" s="406"/>
      <c r="R422" s="406"/>
      <c r="S422" s="406"/>
      <c r="T422" s="406"/>
      <c r="U422" s="406"/>
      <c r="V422" s="406"/>
      <c r="W422" s="406"/>
      <c r="X422" s="406"/>
      <c r="Y422" s="406"/>
      <c r="Z422" s="406"/>
      <c r="AA422" s="406"/>
      <c r="AB422" s="406"/>
      <c r="AC422" s="406"/>
      <c r="AD422" s="406"/>
      <c r="AE422" s="406"/>
      <c r="AF422" s="406"/>
      <c r="AG422" s="448"/>
      <c r="AH422" s="448"/>
      <c r="AI422" s="448"/>
      <c r="AJ422" s="448"/>
    </row>
    <row r="423" spans="1:36">
      <c r="A423" s="406"/>
      <c r="B423" s="406"/>
      <c r="C423" s="406"/>
      <c r="D423" s="406"/>
      <c r="E423" s="406"/>
      <c r="F423" s="406"/>
      <c r="G423" s="406"/>
      <c r="H423" s="406"/>
      <c r="I423" s="406"/>
      <c r="J423" s="406"/>
      <c r="K423" s="406"/>
      <c r="L423" s="406"/>
      <c r="M423" s="406"/>
      <c r="N423" s="406"/>
      <c r="O423" s="406"/>
      <c r="P423" s="406"/>
      <c r="Q423" s="406"/>
      <c r="R423" s="406"/>
      <c r="S423" s="406"/>
      <c r="T423" s="406"/>
      <c r="U423" s="406"/>
      <c r="V423" s="406"/>
      <c r="W423" s="406"/>
      <c r="X423" s="406"/>
      <c r="Y423" s="406"/>
      <c r="Z423" s="406"/>
      <c r="AA423" s="406"/>
      <c r="AB423" s="406"/>
      <c r="AC423" s="406"/>
      <c r="AD423" s="406"/>
      <c r="AE423" s="406"/>
      <c r="AF423" s="406"/>
      <c r="AG423" s="448"/>
      <c r="AH423" s="448"/>
      <c r="AI423" s="448"/>
      <c r="AJ423" s="448"/>
    </row>
    <row r="424" spans="1:36">
      <c r="A424" s="406"/>
      <c r="B424" s="406"/>
      <c r="C424" s="406"/>
      <c r="D424" s="406"/>
      <c r="E424" s="406"/>
      <c r="F424" s="406"/>
      <c r="G424" s="406"/>
      <c r="H424" s="406"/>
      <c r="I424" s="406"/>
      <c r="J424" s="406"/>
      <c r="K424" s="406"/>
      <c r="L424" s="406"/>
      <c r="M424" s="406"/>
      <c r="N424" s="406"/>
      <c r="O424" s="406"/>
      <c r="P424" s="406"/>
      <c r="Q424" s="406"/>
      <c r="R424" s="406"/>
      <c r="S424" s="406"/>
      <c r="T424" s="406"/>
      <c r="U424" s="406"/>
      <c r="V424" s="406"/>
      <c r="W424" s="406"/>
      <c r="X424" s="406"/>
      <c r="Y424" s="406"/>
      <c r="Z424" s="406"/>
      <c r="AA424" s="406"/>
      <c r="AB424" s="406"/>
      <c r="AC424" s="406"/>
      <c r="AD424" s="406"/>
      <c r="AE424" s="406"/>
      <c r="AF424" s="406"/>
      <c r="AG424" s="448"/>
      <c r="AH424" s="448"/>
      <c r="AI424" s="448"/>
      <c r="AJ424" s="448"/>
    </row>
    <row r="425" spans="1:36">
      <c r="A425" s="406"/>
      <c r="B425" s="406"/>
      <c r="C425" s="406"/>
      <c r="D425" s="406"/>
      <c r="E425" s="406"/>
      <c r="F425" s="406"/>
      <c r="G425" s="406"/>
      <c r="H425" s="406"/>
      <c r="I425" s="406"/>
      <c r="J425" s="406"/>
      <c r="K425" s="406"/>
      <c r="L425" s="406"/>
      <c r="M425" s="406"/>
      <c r="N425" s="406"/>
      <c r="O425" s="406"/>
      <c r="P425" s="406"/>
      <c r="Q425" s="406"/>
      <c r="R425" s="406"/>
      <c r="S425" s="406"/>
      <c r="T425" s="406"/>
      <c r="U425" s="406"/>
      <c r="V425" s="406"/>
      <c r="W425" s="406"/>
      <c r="X425" s="406"/>
      <c r="Y425" s="406"/>
      <c r="Z425" s="406"/>
      <c r="AA425" s="406"/>
      <c r="AB425" s="406"/>
      <c r="AC425" s="406"/>
      <c r="AD425" s="406"/>
      <c r="AE425" s="406"/>
      <c r="AF425" s="406"/>
      <c r="AG425" s="448"/>
      <c r="AH425" s="448"/>
      <c r="AI425" s="448"/>
      <c r="AJ425" s="448"/>
    </row>
    <row r="426" spans="1:36">
      <c r="A426" s="406"/>
      <c r="B426" s="406"/>
      <c r="C426" s="406"/>
      <c r="D426" s="406"/>
      <c r="E426" s="406"/>
      <c r="F426" s="406"/>
      <c r="G426" s="406"/>
      <c r="H426" s="406"/>
      <c r="I426" s="406"/>
      <c r="J426" s="406"/>
      <c r="K426" s="406"/>
      <c r="L426" s="406"/>
      <c r="M426" s="406"/>
      <c r="N426" s="406"/>
      <c r="O426" s="406"/>
      <c r="P426" s="406"/>
      <c r="Q426" s="406"/>
      <c r="R426" s="406"/>
      <c r="S426" s="406"/>
      <c r="T426" s="406"/>
      <c r="U426" s="406"/>
      <c r="V426" s="406"/>
      <c r="W426" s="406"/>
      <c r="X426" s="406"/>
      <c r="Y426" s="406"/>
      <c r="Z426" s="406"/>
      <c r="AA426" s="406"/>
      <c r="AB426" s="406"/>
      <c r="AC426" s="406"/>
      <c r="AD426" s="406"/>
      <c r="AE426" s="406"/>
      <c r="AF426" s="406"/>
      <c r="AG426" s="448"/>
      <c r="AH426" s="448"/>
      <c r="AI426" s="448"/>
      <c r="AJ426" s="448"/>
    </row>
    <row r="427" spans="1:36">
      <c r="A427" s="406"/>
      <c r="B427" s="406"/>
      <c r="C427" s="406"/>
      <c r="D427" s="406"/>
      <c r="E427" s="406"/>
      <c r="F427" s="406"/>
      <c r="G427" s="406"/>
      <c r="H427" s="406"/>
      <c r="I427" s="406"/>
      <c r="J427" s="406"/>
      <c r="K427" s="406"/>
      <c r="L427" s="406"/>
      <c r="M427" s="406"/>
      <c r="N427" s="406"/>
      <c r="O427" s="406"/>
      <c r="P427" s="406"/>
      <c r="Q427" s="406"/>
      <c r="R427" s="406"/>
      <c r="S427" s="406"/>
      <c r="T427" s="406"/>
      <c r="U427" s="406"/>
      <c r="V427" s="406"/>
      <c r="W427" s="406"/>
      <c r="X427" s="406"/>
      <c r="Y427" s="406"/>
      <c r="Z427" s="406"/>
      <c r="AA427" s="406"/>
      <c r="AB427" s="406"/>
      <c r="AC427" s="406"/>
      <c r="AD427" s="406"/>
      <c r="AE427" s="406"/>
      <c r="AF427" s="406"/>
      <c r="AG427" s="448"/>
      <c r="AH427" s="448"/>
      <c r="AI427" s="448"/>
      <c r="AJ427" s="448"/>
    </row>
    <row r="428" spans="1:36">
      <c r="A428" s="406"/>
      <c r="B428" s="406"/>
      <c r="C428" s="406"/>
      <c r="D428" s="406"/>
      <c r="E428" s="406"/>
      <c r="F428" s="406"/>
      <c r="G428" s="406"/>
      <c r="H428" s="406"/>
      <c r="I428" s="406"/>
      <c r="J428" s="406"/>
      <c r="K428" s="406"/>
      <c r="L428" s="406"/>
      <c r="M428" s="406"/>
      <c r="N428" s="406"/>
      <c r="O428" s="406"/>
      <c r="P428" s="406"/>
      <c r="Q428" s="406"/>
      <c r="R428" s="406"/>
      <c r="S428" s="406"/>
      <c r="T428" s="406"/>
      <c r="U428" s="406"/>
      <c r="V428" s="406"/>
      <c r="W428" s="406"/>
      <c r="X428" s="406"/>
      <c r="Y428" s="406"/>
      <c r="Z428" s="406"/>
      <c r="AA428" s="406"/>
      <c r="AB428" s="406"/>
      <c r="AC428" s="406"/>
      <c r="AD428" s="406"/>
      <c r="AE428" s="406"/>
      <c r="AF428" s="406"/>
      <c r="AG428" s="448"/>
      <c r="AH428" s="448"/>
      <c r="AI428" s="448"/>
      <c r="AJ428" s="448"/>
    </row>
    <row r="429" spans="1:36">
      <c r="A429" s="406"/>
      <c r="B429" s="406"/>
      <c r="C429" s="406"/>
      <c r="D429" s="406"/>
      <c r="E429" s="406"/>
      <c r="F429" s="406"/>
      <c r="G429" s="406"/>
      <c r="H429" s="406"/>
      <c r="I429" s="406"/>
      <c r="J429" s="406"/>
      <c r="K429" s="406"/>
      <c r="L429" s="406"/>
      <c r="M429" s="406"/>
      <c r="N429" s="406"/>
      <c r="O429" s="406"/>
      <c r="P429" s="406"/>
      <c r="Q429" s="406"/>
      <c r="R429" s="406"/>
      <c r="S429" s="406"/>
      <c r="T429" s="406"/>
      <c r="U429" s="406"/>
      <c r="V429" s="406"/>
      <c r="W429" s="406"/>
      <c r="X429" s="406"/>
      <c r="Y429" s="406"/>
      <c r="Z429" s="406"/>
      <c r="AA429" s="406"/>
      <c r="AB429" s="406"/>
      <c r="AC429" s="406"/>
      <c r="AD429" s="406"/>
      <c r="AE429" s="406"/>
      <c r="AF429" s="406"/>
      <c r="AG429" s="448"/>
      <c r="AH429" s="448"/>
      <c r="AI429" s="448"/>
      <c r="AJ429" s="448"/>
    </row>
    <row r="430" spans="1:36">
      <c r="A430" s="406"/>
      <c r="B430" s="406"/>
      <c r="C430" s="406"/>
      <c r="D430" s="406"/>
      <c r="E430" s="406"/>
      <c r="F430" s="406"/>
      <c r="G430" s="406"/>
      <c r="H430" s="406"/>
      <c r="I430" s="406"/>
      <c r="J430" s="406"/>
      <c r="K430" s="406"/>
      <c r="L430" s="406"/>
      <c r="M430" s="406"/>
      <c r="N430" s="406"/>
      <c r="O430" s="406"/>
      <c r="P430" s="406"/>
      <c r="Q430" s="406"/>
      <c r="R430" s="406"/>
      <c r="S430" s="406"/>
      <c r="T430" s="406"/>
      <c r="U430" s="406"/>
      <c r="V430" s="406"/>
      <c r="W430" s="406"/>
      <c r="X430" s="406"/>
      <c r="Y430" s="406"/>
      <c r="Z430" s="406"/>
      <c r="AA430" s="406"/>
      <c r="AB430" s="406"/>
      <c r="AC430" s="406"/>
      <c r="AD430" s="406"/>
      <c r="AE430" s="406"/>
      <c r="AF430" s="406"/>
      <c r="AG430" s="448"/>
      <c r="AH430" s="448"/>
      <c r="AI430" s="448"/>
      <c r="AJ430" s="448"/>
    </row>
    <row r="431" spans="1:36">
      <c r="A431" s="406"/>
      <c r="B431" s="406"/>
      <c r="C431" s="406"/>
      <c r="D431" s="406"/>
      <c r="E431" s="406"/>
      <c r="F431" s="406"/>
      <c r="G431" s="406"/>
      <c r="H431" s="406"/>
      <c r="I431" s="406"/>
      <c r="J431" s="406"/>
      <c r="K431" s="406"/>
      <c r="L431" s="406"/>
      <c r="M431" s="406"/>
      <c r="N431" s="406"/>
      <c r="O431" s="406"/>
      <c r="P431" s="406"/>
      <c r="Q431" s="406"/>
      <c r="R431" s="406"/>
      <c r="S431" s="406"/>
      <c r="T431" s="406"/>
      <c r="U431" s="406"/>
      <c r="V431" s="406"/>
      <c r="W431" s="406"/>
      <c r="X431" s="406"/>
      <c r="Y431" s="406"/>
      <c r="Z431" s="406"/>
      <c r="AA431" s="406"/>
      <c r="AB431" s="406"/>
      <c r="AC431" s="406"/>
      <c r="AD431" s="406"/>
      <c r="AE431" s="406"/>
      <c r="AF431" s="406"/>
      <c r="AG431" s="448"/>
      <c r="AH431" s="448"/>
      <c r="AI431" s="448"/>
      <c r="AJ431" s="448"/>
    </row>
    <row r="432" spans="1:36">
      <c r="A432" s="406"/>
      <c r="B432" s="406"/>
      <c r="C432" s="406"/>
      <c r="D432" s="406"/>
      <c r="E432" s="406"/>
      <c r="F432" s="406"/>
      <c r="G432" s="406"/>
      <c r="H432" s="406"/>
      <c r="I432" s="406"/>
      <c r="J432" s="406"/>
      <c r="K432" s="406"/>
      <c r="L432" s="406"/>
      <c r="M432" s="406"/>
      <c r="N432" s="406"/>
      <c r="O432" s="406"/>
      <c r="P432" s="406"/>
      <c r="Q432" s="406"/>
      <c r="R432" s="406"/>
      <c r="S432" s="406"/>
      <c r="T432" s="406"/>
      <c r="U432" s="406"/>
      <c r="V432" s="406"/>
      <c r="W432" s="406"/>
      <c r="X432" s="406"/>
      <c r="Y432" s="406"/>
      <c r="Z432" s="406"/>
      <c r="AA432" s="406"/>
      <c r="AB432" s="406"/>
      <c r="AC432" s="406"/>
      <c r="AD432" s="406"/>
      <c r="AE432" s="406"/>
      <c r="AF432" s="406"/>
      <c r="AG432" s="448"/>
      <c r="AH432" s="448"/>
      <c r="AI432" s="448"/>
      <c r="AJ432" s="448"/>
    </row>
    <row r="433" spans="1:36">
      <c r="A433" s="406"/>
      <c r="B433" s="406"/>
      <c r="C433" s="406"/>
      <c r="D433" s="406"/>
      <c r="E433" s="406"/>
      <c r="F433" s="406"/>
      <c r="G433" s="406"/>
      <c r="H433" s="406"/>
      <c r="I433" s="406"/>
      <c r="J433" s="406"/>
      <c r="K433" s="406"/>
      <c r="L433" s="406"/>
      <c r="M433" s="406"/>
      <c r="N433" s="406"/>
      <c r="O433" s="406"/>
      <c r="P433" s="406"/>
      <c r="Q433" s="406"/>
      <c r="R433" s="406"/>
      <c r="S433" s="406"/>
      <c r="T433" s="406"/>
      <c r="U433" s="406"/>
      <c r="V433" s="406"/>
      <c r="W433" s="406"/>
      <c r="X433" s="406"/>
      <c r="Y433" s="406"/>
      <c r="Z433" s="406"/>
      <c r="AA433" s="406"/>
      <c r="AB433" s="406"/>
      <c r="AC433" s="406"/>
      <c r="AD433" s="406"/>
      <c r="AE433" s="406"/>
      <c r="AF433" s="406"/>
      <c r="AG433" s="448"/>
      <c r="AH433" s="448"/>
      <c r="AI433" s="448"/>
      <c r="AJ433" s="448"/>
    </row>
    <row r="434" spans="1:36">
      <c r="A434" s="406"/>
      <c r="B434" s="406"/>
      <c r="C434" s="406"/>
      <c r="D434" s="406"/>
      <c r="E434" s="406"/>
      <c r="F434" s="406"/>
      <c r="G434" s="406"/>
      <c r="H434" s="406"/>
      <c r="I434" s="406"/>
      <c r="J434" s="406"/>
      <c r="K434" s="406"/>
      <c r="L434" s="406"/>
      <c r="M434" s="406"/>
      <c r="N434" s="406"/>
      <c r="O434" s="406"/>
      <c r="P434" s="406"/>
      <c r="Q434" s="406"/>
      <c r="R434" s="406"/>
      <c r="S434" s="406"/>
      <c r="T434" s="406"/>
      <c r="U434" s="406"/>
      <c r="V434" s="406"/>
      <c r="W434" s="406"/>
      <c r="X434" s="406"/>
      <c r="Y434" s="406"/>
      <c r="Z434" s="406"/>
      <c r="AA434" s="406"/>
      <c r="AB434" s="406"/>
      <c r="AC434" s="406"/>
      <c r="AD434" s="406"/>
      <c r="AE434" s="406"/>
      <c r="AF434" s="406"/>
      <c r="AG434" s="448"/>
      <c r="AH434" s="448"/>
      <c r="AI434" s="448"/>
      <c r="AJ434" s="448"/>
    </row>
    <row r="435" spans="1:36">
      <c r="A435" s="406"/>
      <c r="B435" s="406"/>
      <c r="C435" s="406"/>
      <c r="D435" s="406"/>
      <c r="E435" s="406"/>
      <c r="F435" s="406"/>
      <c r="G435" s="406"/>
      <c r="H435" s="406"/>
      <c r="I435" s="406"/>
      <c r="J435" s="406"/>
      <c r="K435" s="406"/>
      <c r="L435" s="406"/>
      <c r="M435" s="406"/>
      <c r="N435" s="406"/>
      <c r="O435" s="406"/>
      <c r="P435" s="406"/>
      <c r="Q435" s="406"/>
      <c r="R435" s="406"/>
      <c r="S435" s="406"/>
      <c r="T435" s="406"/>
      <c r="U435" s="406"/>
      <c r="V435" s="406"/>
      <c r="W435" s="406"/>
      <c r="X435" s="406"/>
      <c r="Y435" s="406"/>
      <c r="Z435" s="406"/>
      <c r="AA435" s="406"/>
      <c r="AB435" s="406"/>
      <c r="AC435" s="406"/>
      <c r="AD435" s="406"/>
      <c r="AE435" s="406"/>
      <c r="AF435" s="406"/>
      <c r="AG435" s="448"/>
      <c r="AH435" s="448"/>
      <c r="AI435" s="448"/>
      <c r="AJ435" s="448"/>
    </row>
    <row r="436" spans="1:36">
      <c r="A436" s="406"/>
      <c r="B436" s="406"/>
      <c r="C436" s="406"/>
      <c r="D436" s="406"/>
      <c r="E436" s="406"/>
      <c r="F436" s="406"/>
      <c r="G436" s="406"/>
      <c r="H436" s="406"/>
      <c r="I436" s="406"/>
      <c r="J436" s="406"/>
      <c r="K436" s="406"/>
      <c r="L436" s="406"/>
      <c r="M436" s="406"/>
      <c r="N436" s="406"/>
      <c r="O436" s="406"/>
      <c r="P436" s="406"/>
      <c r="Q436" s="406"/>
      <c r="R436" s="406"/>
      <c r="S436" s="406"/>
      <c r="T436" s="406"/>
      <c r="U436" s="406"/>
      <c r="V436" s="406"/>
      <c r="W436" s="406"/>
      <c r="X436" s="406"/>
      <c r="Y436" s="406"/>
      <c r="Z436" s="406"/>
      <c r="AA436" s="406"/>
      <c r="AB436" s="406"/>
      <c r="AC436" s="406"/>
      <c r="AD436" s="406"/>
      <c r="AE436" s="406"/>
      <c r="AF436" s="406"/>
      <c r="AG436" s="448"/>
      <c r="AH436" s="448"/>
      <c r="AI436" s="448"/>
      <c r="AJ436" s="448"/>
    </row>
    <row r="437" spans="1:36">
      <c r="A437" s="406"/>
      <c r="B437" s="406"/>
      <c r="C437" s="406"/>
      <c r="D437" s="406"/>
      <c r="E437" s="406"/>
      <c r="F437" s="406"/>
      <c r="G437" s="406"/>
      <c r="H437" s="406"/>
      <c r="I437" s="406"/>
      <c r="J437" s="406"/>
      <c r="K437" s="406"/>
      <c r="L437" s="406"/>
      <c r="M437" s="406"/>
      <c r="N437" s="406"/>
      <c r="O437" s="406"/>
      <c r="P437" s="406"/>
      <c r="Q437" s="406"/>
      <c r="R437" s="406"/>
      <c r="S437" s="406"/>
      <c r="T437" s="406"/>
      <c r="U437" s="406"/>
      <c r="V437" s="406"/>
      <c r="W437" s="406"/>
      <c r="X437" s="406"/>
      <c r="Y437" s="406"/>
      <c r="Z437" s="406"/>
      <c r="AA437" s="406"/>
      <c r="AB437" s="406"/>
      <c r="AC437" s="406"/>
      <c r="AD437" s="406"/>
      <c r="AE437" s="406"/>
      <c r="AF437" s="406"/>
      <c r="AG437" s="448"/>
      <c r="AH437" s="448"/>
      <c r="AI437" s="448"/>
      <c r="AJ437" s="448"/>
    </row>
    <row r="438" spans="1:36">
      <c r="A438" s="406"/>
      <c r="B438" s="406"/>
      <c r="C438" s="406"/>
      <c r="D438" s="406"/>
      <c r="E438" s="406"/>
      <c r="F438" s="406"/>
      <c r="G438" s="406"/>
      <c r="H438" s="406"/>
      <c r="I438" s="406"/>
      <c r="J438" s="406"/>
      <c r="K438" s="406"/>
      <c r="L438" s="406"/>
      <c r="M438" s="406"/>
      <c r="N438" s="406"/>
      <c r="O438" s="406"/>
      <c r="P438" s="406"/>
      <c r="Q438" s="406"/>
      <c r="R438" s="406"/>
      <c r="S438" s="406"/>
      <c r="T438" s="406"/>
      <c r="U438" s="406"/>
      <c r="V438" s="406"/>
      <c r="W438" s="406"/>
      <c r="X438" s="406"/>
      <c r="Y438" s="406"/>
      <c r="Z438" s="406"/>
      <c r="AA438" s="406"/>
      <c r="AB438" s="406"/>
      <c r="AC438" s="406"/>
      <c r="AD438" s="406"/>
      <c r="AE438" s="406"/>
      <c r="AF438" s="406"/>
      <c r="AG438" s="448"/>
      <c r="AH438" s="448"/>
      <c r="AI438" s="448"/>
      <c r="AJ438" s="448"/>
    </row>
    <row r="439" spans="1:36">
      <c r="A439" s="406"/>
      <c r="B439" s="406"/>
      <c r="C439" s="406"/>
      <c r="D439" s="406"/>
      <c r="E439" s="406"/>
      <c r="F439" s="406"/>
      <c r="G439" s="406"/>
      <c r="H439" s="406"/>
      <c r="I439" s="406"/>
      <c r="J439" s="406"/>
      <c r="K439" s="406"/>
      <c r="L439" s="406"/>
      <c r="M439" s="406"/>
      <c r="N439" s="406"/>
      <c r="O439" s="406"/>
      <c r="P439" s="406"/>
      <c r="Q439" s="406"/>
      <c r="R439" s="406"/>
      <c r="S439" s="406"/>
      <c r="T439" s="406"/>
      <c r="U439" s="406"/>
      <c r="V439" s="406"/>
      <c r="W439" s="406"/>
      <c r="X439" s="406"/>
      <c r="Y439" s="406"/>
      <c r="Z439" s="406"/>
      <c r="AA439" s="406"/>
      <c r="AB439" s="406"/>
      <c r="AC439" s="406"/>
      <c r="AD439" s="406"/>
      <c r="AE439" s="406"/>
      <c r="AF439" s="406"/>
      <c r="AG439" s="448"/>
      <c r="AH439" s="448"/>
      <c r="AI439" s="448"/>
      <c r="AJ439" s="448"/>
    </row>
    <row r="440" spans="1:36">
      <c r="A440" s="406"/>
      <c r="B440" s="406"/>
      <c r="C440" s="406"/>
      <c r="D440" s="406"/>
      <c r="E440" s="406"/>
      <c r="F440" s="406"/>
      <c r="G440" s="406"/>
      <c r="H440" s="406"/>
      <c r="I440" s="406"/>
      <c r="J440" s="406"/>
      <c r="K440" s="406"/>
      <c r="L440" s="406"/>
      <c r="M440" s="406"/>
      <c r="N440" s="406"/>
      <c r="O440" s="406"/>
      <c r="P440" s="406"/>
      <c r="Q440" s="406"/>
      <c r="R440" s="406"/>
      <c r="S440" s="406"/>
      <c r="T440" s="406"/>
      <c r="U440" s="406"/>
      <c r="V440" s="406"/>
      <c r="W440" s="406"/>
      <c r="X440" s="406"/>
      <c r="Y440" s="406"/>
      <c r="Z440" s="406"/>
      <c r="AA440" s="406"/>
      <c r="AB440" s="406"/>
      <c r="AC440" s="406"/>
      <c r="AD440" s="406"/>
      <c r="AE440" s="406"/>
      <c r="AF440" s="406"/>
      <c r="AG440" s="448"/>
      <c r="AH440" s="448"/>
      <c r="AI440" s="448"/>
      <c r="AJ440" s="448"/>
    </row>
    <row r="441" spans="1:36">
      <c r="A441" s="406"/>
      <c r="B441" s="406"/>
      <c r="C441" s="406"/>
      <c r="D441" s="406"/>
      <c r="E441" s="406"/>
      <c r="F441" s="406"/>
      <c r="G441" s="406"/>
      <c r="H441" s="406"/>
      <c r="I441" s="406"/>
      <c r="J441" s="406"/>
      <c r="K441" s="406"/>
      <c r="L441" s="406"/>
      <c r="M441" s="406"/>
      <c r="N441" s="406"/>
      <c r="O441" s="406"/>
      <c r="P441" s="406"/>
      <c r="Q441" s="406"/>
      <c r="R441" s="406"/>
      <c r="S441" s="406"/>
      <c r="T441" s="406"/>
      <c r="U441" s="406"/>
      <c r="V441" s="406"/>
      <c r="W441" s="406"/>
      <c r="X441" s="406"/>
      <c r="Y441" s="406"/>
      <c r="Z441" s="406"/>
      <c r="AA441" s="406"/>
      <c r="AB441" s="406"/>
      <c r="AC441" s="406"/>
      <c r="AD441" s="406"/>
      <c r="AE441" s="406"/>
      <c r="AF441" s="406"/>
      <c r="AG441" s="448"/>
      <c r="AH441" s="448"/>
      <c r="AI441" s="448"/>
      <c r="AJ441" s="448"/>
    </row>
    <row r="442" spans="1:36">
      <c r="A442" s="406"/>
      <c r="B442" s="406"/>
      <c r="C442" s="406"/>
      <c r="D442" s="406"/>
      <c r="E442" s="406"/>
      <c r="F442" s="406"/>
      <c r="G442" s="406"/>
      <c r="H442" s="406"/>
      <c r="I442" s="406"/>
      <c r="J442" s="406"/>
      <c r="K442" s="406"/>
      <c r="L442" s="406"/>
      <c r="M442" s="406"/>
      <c r="N442" s="406"/>
      <c r="O442" s="406"/>
      <c r="P442" s="406"/>
      <c r="Q442" s="406"/>
      <c r="R442" s="406"/>
      <c r="S442" s="406"/>
      <c r="T442" s="406"/>
      <c r="U442" s="406"/>
      <c r="V442" s="406"/>
      <c r="W442" s="406"/>
      <c r="X442" s="406"/>
      <c r="Y442" s="406"/>
      <c r="Z442" s="406"/>
      <c r="AA442" s="406"/>
      <c r="AB442" s="406"/>
      <c r="AC442" s="406"/>
      <c r="AD442" s="406"/>
      <c r="AE442" s="406"/>
      <c r="AF442" s="406"/>
      <c r="AG442" s="448"/>
      <c r="AH442" s="448"/>
      <c r="AI442" s="448"/>
      <c r="AJ442" s="448"/>
    </row>
    <row r="443" spans="1:36">
      <c r="A443" s="406"/>
      <c r="B443" s="406"/>
      <c r="C443" s="406"/>
      <c r="D443" s="406"/>
      <c r="E443" s="406"/>
      <c r="F443" s="406"/>
      <c r="G443" s="406"/>
      <c r="H443" s="406"/>
      <c r="I443" s="406"/>
      <c r="J443" s="406"/>
      <c r="K443" s="406"/>
      <c r="L443" s="406"/>
      <c r="M443" s="406"/>
      <c r="N443" s="406"/>
      <c r="O443" s="406"/>
      <c r="P443" s="406"/>
      <c r="Q443" s="406"/>
      <c r="R443" s="406"/>
      <c r="S443" s="406"/>
      <c r="T443" s="406"/>
      <c r="U443" s="406"/>
      <c r="V443" s="406"/>
      <c r="W443" s="406"/>
      <c r="X443" s="406"/>
      <c r="Y443" s="406"/>
      <c r="Z443" s="406"/>
      <c r="AA443" s="406"/>
      <c r="AB443" s="406"/>
      <c r="AC443" s="406"/>
      <c r="AD443" s="406"/>
      <c r="AE443" s="406"/>
      <c r="AF443" s="406"/>
      <c r="AG443" s="448"/>
      <c r="AH443" s="448"/>
      <c r="AI443" s="448"/>
      <c r="AJ443" s="448"/>
    </row>
    <row r="444" spans="1:36">
      <c r="A444" s="406"/>
      <c r="B444" s="406"/>
      <c r="C444" s="406"/>
      <c r="D444" s="406"/>
      <c r="E444" s="406"/>
      <c r="F444" s="406"/>
      <c r="G444" s="406"/>
      <c r="H444" s="406"/>
      <c r="I444" s="406"/>
      <c r="J444" s="406"/>
      <c r="K444" s="406"/>
      <c r="L444" s="406"/>
      <c r="M444" s="406"/>
      <c r="N444" s="406"/>
      <c r="O444" s="406"/>
      <c r="P444" s="406"/>
      <c r="Q444" s="406"/>
      <c r="R444" s="406"/>
      <c r="S444" s="406"/>
      <c r="T444" s="406"/>
      <c r="U444" s="406"/>
      <c r="V444" s="406"/>
      <c r="W444" s="406"/>
      <c r="X444" s="406"/>
      <c r="Y444" s="406"/>
      <c r="Z444" s="406"/>
      <c r="AA444" s="406"/>
      <c r="AB444" s="406"/>
      <c r="AC444" s="406"/>
      <c r="AD444" s="406"/>
      <c r="AE444" s="406"/>
      <c r="AF444" s="406"/>
      <c r="AG444" s="448"/>
      <c r="AH444" s="448"/>
      <c r="AI444" s="448"/>
      <c r="AJ444" s="448"/>
    </row>
    <row r="445" spans="1:36">
      <c r="A445" s="406"/>
      <c r="B445" s="406"/>
      <c r="C445" s="406"/>
      <c r="D445" s="406"/>
      <c r="E445" s="406"/>
      <c r="F445" s="406"/>
      <c r="G445" s="406"/>
      <c r="H445" s="406"/>
      <c r="I445" s="406"/>
      <c r="J445" s="406"/>
      <c r="K445" s="406"/>
      <c r="L445" s="406"/>
      <c r="M445" s="406"/>
      <c r="N445" s="406"/>
      <c r="O445" s="406"/>
      <c r="P445" s="406"/>
      <c r="Q445" s="406"/>
      <c r="R445" s="406"/>
      <c r="S445" s="406"/>
      <c r="T445" s="406"/>
      <c r="U445" s="406"/>
      <c r="V445" s="406"/>
      <c r="W445" s="406"/>
      <c r="X445" s="406"/>
      <c r="Y445" s="406"/>
      <c r="Z445" s="406"/>
      <c r="AA445" s="406"/>
      <c r="AB445" s="406"/>
      <c r="AC445" s="406"/>
      <c r="AD445" s="406"/>
      <c r="AE445" s="406"/>
      <c r="AF445" s="406"/>
      <c r="AG445" s="448"/>
      <c r="AH445" s="448"/>
      <c r="AI445" s="448"/>
      <c r="AJ445" s="448"/>
    </row>
    <row r="446" spans="1:36">
      <c r="A446" s="406"/>
      <c r="B446" s="406"/>
      <c r="C446" s="406"/>
      <c r="D446" s="406"/>
      <c r="E446" s="406"/>
      <c r="F446" s="406"/>
      <c r="G446" s="406"/>
      <c r="H446" s="406"/>
      <c r="I446" s="406"/>
      <c r="J446" s="406"/>
      <c r="K446" s="406"/>
      <c r="L446" s="406"/>
      <c r="M446" s="406"/>
      <c r="N446" s="406"/>
      <c r="O446" s="406"/>
      <c r="P446" s="406"/>
      <c r="Q446" s="406"/>
      <c r="R446" s="406"/>
      <c r="S446" s="406"/>
      <c r="T446" s="406"/>
      <c r="U446" s="406"/>
      <c r="V446" s="406"/>
      <c r="W446" s="406"/>
      <c r="X446" s="406"/>
      <c r="Y446" s="406"/>
      <c r="Z446" s="406"/>
      <c r="AA446" s="406"/>
      <c r="AB446" s="406"/>
      <c r="AC446" s="406"/>
      <c r="AD446" s="406"/>
      <c r="AE446" s="406"/>
      <c r="AF446" s="406"/>
      <c r="AG446" s="448"/>
      <c r="AH446" s="448"/>
      <c r="AI446" s="448"/>
      <c r="AJ446" s="448"/>
    </row>
    <row r="447" spans="1:36">
      <c r="A447" s="406"/>
      <c r="B447" s="406"/>
      <c r="C447" s="406"/>
      <c r="D447" s="406"/>
      <c r="E447" s="406"/>
      <c r="F447" s="406"/>
      <c r="G447" s="406"/>
      <c r="H447" s="406"/>
      <c r="I447" s="406"/>
      <c r="J447" s="406"/>
      <c r="K447" s="406"/>
      <c r="L447" s="406"/>
      <c r="M447" s="406"/>
      <c r="N447" s="406"/>
      <c r="O447" s="406"/>
      <c r="P447" s="406"/>
      <c r="Q447" s="406"/>
      <c r="R447" s="406"/>
      <c r="S447" s="406"/>
      <c r="T447" s="406"/>
      <c r="U447" s="406"/>
      <c r="V447" s="406"/>
      <c r="W447" s="406"/>
      <c r="X447" s="406"/>
      <c r="Y447" s="406"/>
      <c r="Z447" s="406"/>
      <c r="AA447" s="406"/>
      <c r="AB447" s="406"/>
      <c r="AC447" s="406"/>
      <c r="AD447" s="406"/>
      <c r="AE447" s="406"/>
      <c r="AF447" s="406"/>
      <c r="AG447" s="448"/>
      <c r="AH447" s="448"/>
      <c r="AI447" s="448"/>
      <c r="AJ447" s="448"/>
    </row>
    <row r="448" spans="1:36">
      <c r="A448" s="406"/>
      <c r="B448" s="406"/>
      <c r="C448" s="406"/>
      <c r="D448" s="406"/>
      <c r="E448" s="406"/>
      <c r="F448" s="406"/>
      <c r="G448" s="406"/>
      <c r="H448" s="406"/>
      <c r="I448" s="406"/>
      <c r="J448" s="406"/>
      <c r="K448" s="406"/>
      <c r="L448" s="406"/>
      <c r="M448" s="406"/>
      <c r="N448" s="406"/>
      <c r="O448" s="406"/>
      <c r="P448" s="406"/>
      <c r="Q448" s="406"/>
      <c r="R448" s="406"/>
      <c r="S448" s="406"/>
      <c r="T448" s="406"/>
      <c r="U448" s="406"/>
      <c r="V448" s="406"/>
      <c r="W448" s="406"/>
      <c r="X448" s="406"/>
      <c r="Y448" s="406"/>
      <c r="Z448" s="406"/>
      <c r="AA448" s="406"/>
      <c r="AB448" s="406"/>
      <c r="AC448" s="406"/>
      <c r="AD448" s="406"/>
      <c r="AE448" s="406"/>
      <c r="AF448" s="406"/>
      <c r="AG448" s="448"/>
      <c r="AH448" s="448"/>
      <c r="AI448" s="448"/>
      <c r="AJ448" s="448"/>
    </row>
    <row r="449" spans="1:36">
      <c r="A449" s="406"/>
      <c r="B449" s="406"/>
      <c r="C449" s="406"/>
      <c r="D449" s="406"/>
      <c r="E449" s="406"/>
      <c r="F449" s="406"/>
      <c r="G449" s="406"/>
      <c r="H449" s="406"/>
      <c r="I449" s="406"/>
      <c r="J449" s="406"/>
      <c r="K449" s="406"/>
      <c r="L449" s="406"/>
      <c r="M449" s="406"/>
      <c r="N449" s="406"/>
      <c r="O449" s="406"/>
      <c r="P449" s="406"/>
      <c r="Q449" s="406"/>
      <c r="R449" s="406"/>
      <c r="S449" s="406"/>
      <c r="T449" s="406"/>
      <c r="U449" s="406"/>
      <c r="V449" s="406"/>
      <c r="W449" s="406"/>
      <c r="X449" s="406"/>
      <c r="Y449" s="406"/>
      <c r="Z449" s="406"/>
      <c r="AA449" s="406"/>
      <c r="AB449" s="406"/>
      <c r="AC449" s="406"/>
      <c r="AD449" s="406"/>
      <c r="AE449" s="406"/>
      <c r="AF449" s="406"/>
      <c r="AG449" s="448"/>
      <c r="AH449" s="448"/>
      <c r="AI449" s="448"/>
      <c r="AJ449" s="448"/>
    </row>
    <row r="450" spans="1:36">
      <c r="A450" s="406"/>
      <c r="B450" s="406"/>
      <c r="C450" s="406"/>
      <c r="D450" s="406"/>
      <c r="E450" s="406"/>
      <c r="F450" s="406"/>
      <c r="G450" s="406"/>
      <c r="H450" s="406"/>
      <c r="I450" s="406"/>
      <c r="J450" s="406"/>
      <c r="K450" s="406"/>
      <c r="L450" s="406"/>
      <c r="M450" s="406"/>
      <c r="N450" s="406"/>
      <c r="O450" s="406"/>
      <c r="P450" s="406"/>
      <c r="Q450" s="406"/>
      <c r="R450" s="406"/>
      <c r="S450" s="406"/>
      <c r="T450" s="406"/>
      <c r="U450" s="406"/>
      <c r="V450" s="406"/>
      <c r="W450" s="406"/>
      <c r="X450" s="406"/>
      <c r="Y450" s="406"/>
      <c r="Z450" s="406"/>
      <c r="AA450" s="406"/>
      <c r="AB450" s="406"/>
      <c r="AC450" s="406"/>
      <c r="AD450" s="406"/>
      <c r="AE450" s="406"/>
      <c r="AF450" s="406"/>
      <c r="AG450" s="448"/>
      <c r="AH450" s="448"/>
      <c r="AI450" s="448"/>
      <c r="AJ450" s="448"/>
    </row>
    <row r="451" spans="1:36">
      <c r="A451" s="406"/>
      <c r="B451" s="406"/>
      <c r="C451" s="406"/>
      <c r="D451" s="406"/>
      <c r="E451" s="406"/>
      <c r="F451" s="406"/>
      <c r="G451" s="406"/>
      <c r="H451" s="406"/>
      <c r="I451" s="406"/>
      <c r="J451" s="406"/>
      <c r="K451" s="406"/>
      <c r="L451" s="406"/>
      <c r="M451" s="406"/>
      <c r="N451" s="406"/>
      <c r="O451" s="406"/>
      <c r="P451" s="406"/>
      <c r="Q451" s="406"/>
      <c r="R451" s="406"/>
      <c r="S451" s="406"/>
      <c r="T451" s="406"/>
      <c r="U451" s="406"/>
      <c r="V451" s="406"/>
      <c r="W451" s="406"/>
      <c r="X451" s="406"/>
      <c r="Y451" s="406"/>
      <c r="Z451" s="406"/>
      <c r="AA451" s="406"/>
      <c r="AB451" s="406"/>
      <c r="AC451" s="406"/>
      <c r="AD451" s="406"/>
      <c r="AE451" s="406"/>
      <c r="AF451" s="406"/>
      <c r="AG451" s="448"/>
      <c r="AH451" s="448"/>
      <c r="AI451" s="448"/>
      <c r="AJ451" s="448"/>
    </row>
    <row r="452" spans="1:36">
      <c r="A452" s="406"/>
      <c r="B452" s="406"/>
      <c r="C452" s="406"/>
      <c r="D452" s="406"/>
      <c r="E452" s="406"/>
      <c r="F452" s="406"/>
      <c r="G452" s="406"/>
      <c r="H452" s="406"/>
      <c r="I452" s="406"/>
      <c r="J452" s="406"/>
      <c r="K452" s="406"/>
      <c r="L452" s="406"/>
      <c r="M452" s="406"/>
      <c r="N452" s="406"/>
      <c r="O452" s="406"/>
      <c r="P452" s="406"/>
      <c r="Q452" s="406"/>
      <c r="R452" s="406"/>
      <c r="S452" s="406"/>
      <c r="T452" s="406"/>
      <c r="U452" s="406"/>
      <c r="V452" s="406"/>
      <c r="W452" s="406"/>
      <c r="X452" s="406"/>
      <c r="Y452" s="406"/>
      <c r="Z452" s="406"/>
      <c r="AA452" s="406"/>
      <c r="AB452" s="406"/>
      <c r="AC452" s="406"/>
      <c r="AD452" s="406"/>
      <c r="AE452" s="406"/>
      <c r="AF452" s="406"/>
      <c r="AG452" s="448"/>
      <c r="AH452" s="448"/>
      <c r="AI452" s="448"/>
      <c r="AJ452" s="448"/>
    </row>
    <row r="453" spans="1:36">
      <c r="A453" s="406"/>
      <c r="B453" s="406"/>
      <c r="C453" s="406"/>
      <c r="D453" s="406"/>
      <c r="E453" s="406"/>
      <c r="F453" s="406"/>
      <c r="G453" s="406"/>
      <c r="H453" s="406"/>
      <c r="I453" s="406"/>
      <c r="J453" s="406"/>
      <c r="K453" s="406"/>
      <c r="L453" s="406"/>
      <c r="M453" s="406"/>
      <c r="N453" s="406"/>
      <c r="O453" s="406"/>
      <c r="P453" s="406"/>
      <c r="Q453" s="406"/>
      <c r="R453" s="406"/>
      <c r="S453" s="406"/>
      <c r="T453" s="406"/>
      <c r="U453" s="406"/>
      <c r="V453" s="406"/>
      <c r="W453" s="406"/>
      <c r="X453" s="406"/>
      <c r="Y453" s="406"/>
      <c r="Z453" s="406"/>
      <c r="AA453" s="406"/>
      <c r="AB453" s="406"/>
      <c r="AC453" s="406"/>
      <c r="AD453" s="406"/>
      <c r="AE453" s="406"/>
      <c r="AF453" s="406"/>
      <c r="AG453" s="448"/>
      <c r="AH453" s="448"/>
      <c r="AI453" s="448"/>
      <c r="AJ453" s="448"/>
    </row>
    <row r="454" spans="1:36">
      <c r="A454" s="406"/>
      <c r="B454" s="406"/>
      <c r="C454" s="406"/>
      <c r="D454" s="406"/>
      <c r="E454" s="406"/>
      <c r="F454" s="406"/>
      <c r="G454" s="406"/>
      <c r="H454" s="406"/>
      <c r="I454" s="406"/>
      <c r="J454" s="406"/>
      <c r="K454" s="406"/>
      <c r="L454" s="406"/>
      <c r="M454" s="406"/>
      <c r="N454" s="406"/>
      <c r="O454" s="406"/>
      <c r="P454" s="406"/>
      <c r="Q454" s="406"/>
      <c r="R454" s="406"/>
      <c r="S454" s="406"/>
      <c r="T454" s="406"/>
      <c r="U454" s="406"/>
      <c r="V454" s="406"/>
      <c r="W454" s="406"/>
      <c r="X454" s="406"/>
      <c r="Y454" s="406"/>
      <c r="Z454" s="406"/>
      <c r="AA454" s="406"/>
      <c r="AB454" s="406"/>
      <c r="AC454" s="406"/>
      <c r="AD454" s="406"/>
      <c r="AE454" s="406"/>
      <c r="AF454" s="406"/>
      <c r="AG454" s="448"/>
      <c r="AH454" s="448"/>
      <c r="AI454" s="448"/>
      <c r="AJ454" s="448"/>
    </row>
    <row r="455" spans="1:36">
      <c r="A455" s="406"/>
      <c r="B455" s="406"/>
      <c r="C455" s="406"/>
      <c r="D455" s="406"/>
      <c r="E455" s="406"/>
      <c r="F455" s="406"/>
      <c r="G455" s="406"/>
      <c r="H455" s="406"/>
      <c r="I455" s="406"/>
      <c r="J455" s="406"/>
      <c r="K455" s="406"/>
      <c r="L455" s="406"/>
      <c r="M455" s="406"/>
      <c r="N455" s="406"/>
      <c r="O455" s="406"/>
      <c r="P455" s="406"/>
      <c r="Q455" s="406"/>
      <c r="R455" s="406"/>
      <c r="S455" s="406"/>
      <c r="T455" s="406"/>
      <c r="U455" s="406"/>
      <c r="V455" s="406"/>
      <c r="W455" s="406"/>
      <c r="X455" s="406"/>
      <c r="Y455" s="406"/>
      <c r="Z455" s="406"/>
      <c r="AA455" s="406"/>
      <c r="AB455" s="406"/>
      <c r="AC455" s="406"/>
      <c r="AD455" s="406"/>
      <c r="AE455" s="406"/>
      <c r="AF455" s="406"/>
      <c r="AG455" s="448"/>
      <c r="AH455" s="448"/>
      <c r="AI455" s="448"/>
      <c r="AJ455" s="448"/>
    </row>
    <row r="456" spans="1:36">
      <c r="A456" s="406"/>
      <c r="B456" s="406"/>
      <c r="C456" s="406"/>
      <c r="D456" s="406"/>
      <c r="E456" s="406"/>
      <c r="F456" s="406"/>
      <c r="G456" s="406"/>
      <c r="H456" s="406"/>
      <c r="I456" s="406"/>
      <c r="J456" s="406"/>
      <c r="K456" s="406"/>
      <c r="L456" s="406"/>
      <c r="M456" s="406"/>
      <c r="N456" s="406"/>
      <c r="O456" s="406"/>
      <c r="P456" s="406"/>
      <c r="Q456" s="406"/>
      <c r="R456" s="406"/>
      <c r="S456" s="406"/>
      <c r="T456" s="406"/>
      <c r="U456" s="406"/>
      <c r="V456" s="406"/>
      <c r="W456" s="406"/>
      <c r="X456" s="406"/>
      <c r="Y456" s="406"/>
      <c r="Z456" s="406"/>
      <c r="AA456" s="406"/>
      <c r="AB456" s="406"/>
      <c r="AC456" s="406"/>
      <c r="AD456" s="406"/>
      <c r="AE456" s="406"/>
      <c r="AF456" s="406"/>
      <c r="AG456" s="448"/>
      <c r="AH456" s="448"/>
      <c r="AI456" s="448"/>
      <c r="AJ456" s="448"/>
    </row>
    <row r="457" spans="1:36">
      <c r="A457" s="406"/>
      <c r="B457" s="406"/>
      <c r="C457" s="406"/>
      <c r="D457" s="406"/>
      <c r="E457" s="406"/>
      <c r="F457" s="406"/>
      <c r="G457" s="406"/>
      <c r="H457" s="406"/>
      <c r="I457" s="406"/>
      <c r="J457" s="406"/>
      <c r="K457" s="406"/>
      <c r="L457" s="406"/>
      <c r="M457" s="406"/>
      <c r="N457" s="406"/>
      <c r="O457" s="406"/>
      <c r="P457" s="406"/>
      <c r="Q457" s="406"/>
      <c r="R457" s="406"/>
      <c r="S457" s="406"/>
      <c r="T457" s="406"/>
      <c r="U457" s="406"/>
      <c r="V457" s="406"/>
      <c r="W457" s="406"/>
      <c r="X457" s="406"/>
      <c r="Y457" s="406"/>
      <c r="Z457" s="406"/>
      <c r="AA457" s="406"/>
      <c r="AB457" s="406"/>
      <c r="AC457" s="406"/>
      <c r="AD457" s="406"/>
      <c r="AE457" s="406"/>
      <c r="AF457" s="406"/>
      <c r="AG457" s="448"/>
      <c r="AH457" s="448"/>
      <c r="AI457" s="448"/>
      <c r="AJ457" s="448"/>
    </row>
    <row r="458" spans="1:36">
      <c r="A458" s="406"/>
      <c r="B458" s="406"/>
      <c r="C458" s="406"/>
      <c r="D458" s="406"/>
      <c r="E458" s="406"/>
      <c r="F458" s="406"/>
      <c r="G458" s="406"/>
      <c r="H458" s="406"/>
      <c r="I458" s="406"/>
      <c r="J458" s="406"/>
      <c r="K458" s="406"/>
      <c r="L458" s="406"/>
      <c r="M458" s="406"/>
      <c r="N458" s="406"/>
      <c r="O458" s="406"/>
      <c r="P458" s="406"/>
      <c r="Q458" s="406"/>
      <c r="R458" s="406"/>
      <c r="S458" s="406"/>
      <c r="T458" s="406"/>
      <c r="U458" s="406"/>
      <c r="V458" s="406"/>
      <c r="W458" s="406"/>
      <c r="X458" s="406"/>
      <c r="Y458" s="406"/>
      <c r="Z458" s="406"/>
      <c r="AA458" s="406"/>
      <c r="AB458" s="406"/>
      <c r="AC458" s="406"/>
      <c r="AD458" s="406"/>
      <c r="AE458" s="406"/>
      <c r="AF458" s="406"/>
      <c r="AG458" s="448"/>
      <c r="AH458" s="448"/>
      <c r="AI458" s="448"/>
      <c r="AJ458" s="448"/>
    </row>
    <row r="459" spans="1:36">
      <c r="A459" s="406"/>
      <c r="B459" s="406"/>
      <c r="C459" s="406"/>
      <c r="D459" s="406"/>
      <c r="E459" s="406"/>
      <c r="F459" s="406"/>
      <c r="G459" s="406"/>
      <c r="H459" s="406"/>
      <c r="I459" s="406"/>
      <c r="J459" s="406"/>
      <c r="K459" s="406"/>
      <c r="L459" s="406"/>
      <c r="M459" s="406"/>
      <c r="N459" s="406"/>
      <c r="O459" s="406"/>
      <c r="P459" s="406"/>
      <c r="Q459" s="406"/>
      <c r="R459" s="406"/>
      <c r="S459" s="406"/>
      <c r="T459" s="406"/>
      <c r="U459" s="406"/>
      <c r="V459" s="406"/>
      <c r="W459" s="406"/>
      <c r="X459" s="406"/>
      <c r="Y459" s="406"/>
      <c r="Z459" s="406"/>
      <c r="AA459" s="406"/>
      <c r="AB459" s="406"/>
      <c r="AC459" s="406"/>
      <c r="AD459" s="406"/>
      <c r="AE459" s="406"/>
      <c r="AF459" s="406"/>
      <c r="AG459" s="448"/>
      <c r="AH459" s="448"/>
      <c r="AI459" s="448"/>
      <c r="AJ459" s="448"/>
    </row>
    <row r="460" spans="1:36">
      <c r="A460" s="406"/>
      <c r="B460" s="406"/>
      <c r="C460" s="406"/>
      <c r="D460" s="406"/>
      <c r="E460" s="406"/>
      <c r="F460" s="406"/>
      <c r="G460" s="406"/>
      <c r="H460" s="406"/>
      <c r="I460" s="406"/>
      <c r="J460" s="406"/>
      <c r="K460" s="406"/>
      <c r="L460" s="406"/>
      <c r="M460" s="406"/>
      <c r="N460" s="406"/>
      <c r="O460" s="406"/>
      <c r="P460" s="406"/>
      <c r="Q460" s="406"/>
      <c r="R460" s="406"/>
      <c r="S460" s="406"/>
      <c r="T460" s="406"/>
      <c r="U460" s="406"/>
      <c r="V460" s="406"/>
      <c r="W460" s="406"/>
      <c r="X460" s="406"/>
      <c r="Y460" s="406"/>
      <c r="Z460" s="406"/>
      <c r="AA460" s="406"/>
      <c r="AB460" s="406"/>
      <c r="AC460" s="406"/>
      <c r="AD460" s="406"/>
      <c r="AE460" s="406"/>
      <c r="AF460" s="406"/>
      <c r="AG460" s="448"/>
      <c r="AH460" s="448"/>
      <c r="AI460" s="448"/>
      <c r="AJ460" s="448"/>
    </row>
    <row r="461" spans="1:36">
      <c r="A461" s="406"/>
      <c r="B461" s="406"/>
      <c r="C461" s="406"/>
      <c r="D461" s="406"/>
      <c r="E461" s="406"/>
      <c r="F461" s="406"/>
      <c r="G461" s="406"/>
      <c r="H461" s="406"/>
      <c r="I461" s="406"/>
      <c r="J461" s="406"/>
      <c r="K461" s="406"/>
      <c r="L461" s="406"/>
      <c r="M461" s="406"/>
      <c r="N461" s="406"/>
      <c r="O461" s="406"/>
      <c r="P461" s="406"/>
      <c r="Q461" s="406"/>
      <c r="R461" s="406"/>
      <c r="S461" s="406"/>
      <c r="T461" s="406"/>
      <c r="U461" s="406"/>
      <c r="V461" s="406"/>
      <c r="W461" s="406"/>
      <c r="X461" s="406"/>
      <c r="Y461" s="406"/>
      <c r="Z461" s="406"/>
      <c r="AA461" s="406"/>
      <c r="AB461" s="406"/>
      <c r="AC461" s="406"/>
      <c r="AD461" s="406"/>
      <c r="AE461" s="406"/>
      <c r="AF461" s="406"/>
      <c r="AG461" s="448"/>
      <c r="AH461" s="448"/>
      <c r="AI461" s="448"/>
      <c r="AJ461" s="448"/>
    </row>
    <row r="462" spans="1:36">
      <c r="A462" s="406"/>
      <c r="B462" s="406"/>
      <c r="C462" s="406"/>
      <c r="D462" s="406"/>
      <c r="E462" s="406"/>
      <c r="F462" s="406"/>
      <c r="G462" s="406"/>
      <c r="H462" s="406"/>
      <c r="I462" s="406"/>
      <c r="J462" s="406"/>
      <c r="K462" s="406"/>
      <c r="L462" s="406"/>
      <c r="M462" s="406"/>
      <c r="N462" s="406"/>
      <c r="O462" s="406"/>
      <c r="P462" s="406"/>
      <c r="Q462" s="406"/>
      <c r="R462" s="406"/>
      <c r="S462" s="406"/>
      <c r="T462" s="406"/>
      <c r="U462" s="406"/>
      <c r="V462" s="406"/>
      <c r="W462" s="406"/>
      <c r="X462" s="406"/>
      <c r="Y462" s="406"/>
      <c r="Z462" s="406"/>
      <c r="AA462" s="406"/>
      <c r="AB462" s="406"/>
      <c r="AC462" s="406"/>
      <c r="AD462" s="406"/>
      <c r="AE462" s="406"/>
      <c r="AF462" s="406"/>
      <c r="AG462" s="448"/>
      <c r="AH462" s="448"/>
      <c r="AI462" s="448"/>
      <c r="AJ462" s="448"/>
    </row>
    <row r="463" spans="1:36">
      <c r="A463" s="406"/>
      <c r="B463" s="406"/>
      <c r="C463" s="406"/>
      <c r="D463" s="406"/>
      <c r="E463" s="406"/>
      <c r="F463" s="406"/>
      <c r="G463" s="406"/>
      <c r="H463" s="406"/>
      <c r="I463" s="406"/>
      <c r="J463" s="406"/>
      <c r="K463" s="406"/>
      <c r="L463" s="406"/>
      <c r="M463" s="406"/>
      <c r="N463" s="406"/>
      <c r="O463" s="406"/>
      <c r="P463" s="406"/>
      <c r="Q463" s="406"/>
      <c r="R463" s="406"/>
      <c r="S463" s="406"/>
      <c r="T463" s="406"/>
      <c r="U463" s="406"/>
      <c r="V463" s="406"/>
      <c r="W463" s="406"/>
      <c r="X463" s="406"/>
      <c r="Y463" s="406"/>
      <c r="Z463" s="406"/>
      <c r="AA463" s="406"/>
      <c r="AB463" s="406"/>
      <c r="AC463" s="406"/>
      <c r="AD463" s="406"/>
      <c r="AE463" s="406"/>
      <c r="AF463" s="406"/>
      <c r="AG463" s="448"/>
      <c r="AH463" s="448"/>
      <c r="AI463" s="448"/>
      <c r="AJ463" s="448"/>
    </row>
    <row r="464" spans="1:36">
      <c r="A464" s="406"/>
      <c r="B464" s="406"/>
      <c r="C464" s="406"/>
      <c r="D464" s="406"/>
      <c r="E464" s="406"/>
      <c r="F464" s="406"/>
      <c r="G464" s="406"/>
      <c r="H464" s="406"/>
      <c r="I464" s="406"/>
      <c r="J464" s="406"/>
      <c r="K464" s="406"/>
      <c r="L464" s="406"/>
      <c r="M464" s="406"/>
      <c r="N464" s="406"/>
      <c r="O464" s="406"/>
      <c r="P464" s="406"/>
      <c r="Q464" s="406"/>
      <c r="R464" s="406"/>
      <c r="S464" s="406"/>
      <c r="T464" s="406"/>
      <c r="U464" s="406"/>
      <c r="V464" s="406"/>
      <c r="W464" s="406"/>
      <c r="X464" s="406"/>
      <c r="Y464" s="406"/>
      <c r="Z464" s="406"/>
      <c r="AA464" s="406"/>
      <c r="AB464" s="406"/>
      <c r="AC464" s="406"/>
      <c r="AD464" s="406"/>
      <c r="AE464" s="406"/>
      <c r="AF464" s="406"/>
      <c r="AG464" s="448"/>
      <c r="AH464" s="448"/>
      <c r="AI464" s="448"/>
      <c r="AJ464" s="448"/>
    </row>
    <row r="465" spans="1:36">
      <c r="A465" s="406"/>
      <c r="B465" s="406"/>
      <c r="C465" s="406"/>
      <c r="D465" s="406"/>
      <c r="E465" s="406"/>
      <c r="F465" s="406"/>
      <c r="G465" s="406"/>
      <c r="H465" s="406"/>
      <c r="I465" s="406"/>
      <c r="J465" s="406"/>
      <c r="K465" s="406"/>
      <c r="L465" s="406"/>
      <c r="M465" s="406"/>
      <c r="N465" s="406"/>
      <c r="O465" s="406"/>
      <c r="P465" s="406"/>
      <c r="Q465" s="406"/>
      <c r="R465" s="406"/>
      <c r="S465" s="406"/>
      <c r="T465" s="406"/>
      <c r="U465" s="406"/>
      <c r="V465" s="406"/>
      <c r="W465" s="406"/>
      <c r="X465" s="406"/>
      <c r="Y465" s="406"/>
      <c r="Z465" s="406"/>
      <c r="AA465" s="406"/>
      <c r="AB465" s="406"/>
      <c r="AC465" s="406"/>
      <c r="AD465" s="406"/>
      <c r="AE465" s="406"/>
      <c r="AF465" s="406"/>
      <c r="AG465" s="448"/>
      <c r="AH465" s="448"/>
      <c r="AI465" s="448"/>
      <c r="AJ465" s="448"/>
    </row>
    <row r="466" spans="1:36">
      <c r="A466" s="406"/>
      <c r="B466" s="406"/>
      <c r="C466" s="406"/>
      <c r="D466" s="406"/>
      <c r="E466" s="406"/>
      <c r="F466" s="406"/>
      <c r="G466" s="406"/>
      <c r="H466" s="406"/>
      <c r="I466" s="406"/>
      <c r="J466" s="406"/>
      <c r="K466" s="406"/>
      <c r="L466" s="406"/>
      <c r="M466" s="406"/>
      <c r="N466" s="406"/>
      <c r="O466" s="406"/>
      <c r="P466" s="406"/>
      <c r="Q466" s="406"/>
      <c r="R466" s="406"/>
      <c r="S466" s="406"/>
      <c r="T466" s="406"/>
      <c r="U466" s="406"/>
      <c r="V466" s="406"/>
      <c r="W466" s="406"/>
      <c r="X466" s="406"/>
      <c r="Y466" s="406"/>
      <c r="Z466" s="406"/>
      <c r="AA466" s="406"/>
      <c r="AB466" s="406"/>
      <c r="AC466" s="406"/>
      <c r="AD466" s="406"/>
      <c r="AE466" s="406"/>
      <c r="AF466" s="406"/>
      <c r="AG466" s="448"/>
      <c r="AH466" s="448"/>
      <c r="AI466" s="448"/>
      <c r="AJ466" s="448"/>
    </row>
    <row r="467" spans="1:36">
      <c r="A467" s="406"/>
      <c r="B467" s="406"/>
      <c r="C467" s="406"/>
      <c r="D467" s="406"/>
      <c r="E467" s="406"/>
      <c r="F467" s="406"/>
      <c r="G467" s="406"/>
      <c r="H467" s="406"/>
      <c r="I467" s="406"/>
      <c r="J467" s="406"/>
      <c r="K467" s="406"/>
      <c r="L467" s="406"/>
      <c r="M467" s="406"/>
      <c r="N467" s="406"/>
      <c r="O467" s="406"/>
      <c r="P467" s="406"/>
      <c r="Q467" s="406"/>
      <c r="R467" s="406"/>
      <c r="S467" s="406"/>
      <c r="T467" s="406"/>
      <c r="U467" s="406"/>
      <c r="V467" s="406"/>
      <c r="W467" s="406"/>
      <c r="X467" s="406"/>
      <c r="Y467" s="406"/>
      <c r="Z467" s="406"/>
      <c r="AA467" s="406"/>
      <c r="AB467" s="406"/>
      <c r="AC467" s="406"/>
      <c r="AD467" s="406"/>
      <c r="AE467" s="406"/>
      <c r="AF467" s="406"/>
      <c r="AG467" s="448"/>
      <c r="AH467" s="448"/>
      <c r="AI467" s="448"/>
      <c r="AJ467" s="448"/>
    </row>
    <row r="468" spans="1:36">
      <c r="A468" s="406"/>
      <c r="B468" s="406"/>
      <c r="C468" s="406"/>
      <c r="D468" s="406"/>
      <c r="E468" s="406"/>
      <c r="F468" s="406"/>
      <c r="G468" s="406"/>
      <c r="H468" s="406"/>
      <c r="I468" s="406"/>
      <c r="J468" s="406"/>
      <c r="K468" s="406"/>
      <c r="L468" s="406"/>
      <c r="M468" s="406"/>
      <c r="N468" s="406"/>
      <c r="O468" s="406"/>
      <c r="P468" s="406"/>
      <c r="Q468" s="406"/>
      <c r="R468" s="406"/>
      <c r="S468" s="406"/>
      <c r="T468" s="406"/>
      <c r="U468" s="406"/>
      <c r="V468" s="406"/>
      <c r="W468" s="406"/>
      <c r="X468" s="406"/>
      <c r="Y468" s="406"/>
      <c r="Z468" s="406"/>
      <c r="AA468" s="406"/>
      <c r="AB468" s="406"/>
      <c r="AC468" s="406"/>
      <c r="AD468" s="406"/>
      <c r="AE468" s="406"/>
      <c r="AF468" s="406"/>
      <c r="AG468" s="448"/>
      <c r="AH468" s="448"/>
      <c r="AI468" s="448"/>
      <c r="AJ468" s="448"/>
    </row>
    <row r="469" spans="1:36">
      <c r="A469" s="406"/>
      <c r="B469" s="406"/>
      <c r="C469" s="406"/>
      <c r="D469" s="406"/>
      <c r="E469" s="406"/>
      <c r="F469" s="406"/>
      <c r="G469" s="406"/>
      <c r="H469" s="406"/>
      <c r="I469" s="406"/>
      <c r="J469" s="406"/>
      <c r="K469" s="406"/>
      <c r="L469" s="406"/>
      <c r="M469" s="406"/>
      <c r="N469" s="406"/>
      <c r="O469" s="406"/>
      <c r="P469" s="406"/>
      <c r="Q469" s="406"/>
      <c r="R469" s="406"/>
      <c r="S469" s="406"/>
      <c r="T469" s="406"/>
      <c r="U469" s="406"/>
      <c r="V469" s="406"/>
      <c r="W469" s="406"/>
      <c r="X469" s="406"/>
      <c r="Y469" s="406"/>
      <c r="Z469" s="406"/>
      <c r="AA469" s="406"/>
      <c r="AB469" s="406"/>
      <c r="AC469" s="406"/>
      <c r="AD469" s="406"/>
      <c r="AE469" s="406"/>
      <c r="AF469" s="406"/>
      <c r="AG469" s="448"/>
      <c r="AH469" s="448"/>
      <c r="AI469" s="448"/>
      <c r="AJ469" s="448"/>
    </row>
    <row r="470" spans="1:36">
      <c r="A470" s="406"/>
      <c r="B470" s="406"/>
      <c r="C470" s="406"/>
      <c r="D470" s="406"/>
      <c r="E470" s="406"/>
      <c r="F470" s="406"/>
      <c r="G470" s="406"/>
      <c r="H470" s="406"/>
      <c r="I470" s="406"/>
      <c r="J470" s="406"/>
      <c r="K470" s="406"/>
      <c r="L470" s="406"/>
      <c r="M470" s="406"/>
      <c r="N470" s="406"/>
      <c r="O470" s="406"/>
      <c r="P470" s="406"/>
      <c r="Q470" s="406"/>
      <c r="R470" s="406"/>
      <c r="S470" s="406"/>
      <c r="T470" s="406"/>
      <c r="U470" s="406"/>
      <c r="V470" s="406"/>
      <c r="W470" s="406"/>
      <c r="X470" s="406"/>
      <c r="Y470" s="406"/>
      <c r="Z470" s="406"/>
      <c r="AA470" s="406"/>
      <c r="AB470" s="406"/>
      <c r="AC470" s="406"/>
      <c r="AD470" s="406"/>
      <c r="AE470" s="406"/>
      <c r="AF470" s="406"/>
      <c r="AG470" s="448"/>
      <c r="AH470" s="448"/>
      <c r="AI470" s="448"/>
      <c r="AJ470" s="448"/>
    </row>
    <row r="471" spans="1:36">
      <c r="A471" s="406"/>
      <c r="B471" s="406"/>
      <c r="C471" s="406"/>
      <c r="D471" s="406"/>
      <c r="E471" s="406"/>
      <c r="F471" s="406"/>
      <c r="G471" s="406"/>
      <c r="H471" s="406"/>
      <c r="I471" s="406"/>
      <c r="J471" s="406"/>
      <c r="K471" s="406"/>
      <c r="L471" s="406"/>
      <c r="M471" s="406"/>
      <c r="N471" s="406"/>
      <c r="O471" s="406"/>
      <c r="P471" s="406"/>
      <c r="Q471" s="406"/>
      <c r="R471" s="406"/>
      <c r="S471" s="406"/>
      <c r="T471" s="406"/>
      <c r="U471" s="406"/>
      <c r="V471" s="406"/>
      <c r="W471" s="406"/>
      <c r="X471" s="406"/>
      <c r="Y471" s="406"/>
      <c r="Z471" s="406"/>
      <c r="AA471" s="406"/>
      <c r="AB471" s="406"/>
      <c r="AC471" s="406"/>
      <c r="AD471" s="406"/>
      <c r="AE471" s="406"/>
      <c r="AF471" s="406"/>
      <c r="AG471" s="448"/>
      <c r="AH471" s="448"/>
      <c r="AI471" s="448"/>
      <c r="AJ471" s="448"/>
    </row>
    <row r="472" spans="1:36">
      <c r="A472" s="406"/>
      <c r="B472" s="406"/>
      <c r="C472" s="406"/>
      <c r="D472" s="406"/>
      <c r="E472" s="406"/>
      <c r="F472" s="406"/>
      <c r="G472" s="406"/>
      <c r="H472" s="406"/>
      <c r="I472" s="406"/>
      <c r="J472" s="406"/>
      <c r="K472" s="406"/>
      <c r="L472" s="406"/>
      <c r="M472" s="406"/>
      <c r="N472" s="406"/>
      <c r="O472" s="406"/>
      <c r="P472" s="406"/>
      <c r="Q472" s="406"/>
      <c r="R472" s="406"/>
      <c r="S472" s="406"/>
      <c r="T472" s="406"/>
      <c r="U472" s="406"/>
      <c r="V472" s="406"/>
      <c r="W472" s="406"/>
      <c r="X472" s="406"/>
      <c r="Y472" s="406"/>
      <c r="Z472" s="406"/>
      <c r="AA472" s="406"/>
      <c r="AB472" s="406"/>
      <c r="AC472" s="406"/>
      <c r="AD472" s="406"/>
      <c r="AE472" s="406"/>
      <c r="AF472" s="406"/>
      <c r="AG472" s="448"/>
      <c r="AH472" s="448"/>
      <c r="AI472" s="448"/>
      <c r="AJ472" s="448"/>
    </row>
    <row r="473" spans="1:36">
      <c r="A473" s="406"/>
      <c r="B473" s="406"/>
      <c r="C473" s="406"/>
      <c r="D473" s="406"/>
      <c r="E473" s="406"/>
      <c r="F473" s="406"/>
      <c r="G473" s="406"/>
      <c r="H473" s="406"/>
      <c r="I473" s="406"/>
      <c r="J473" s="406"/>
      <c r="K473" s="406"/>
      <c r="L473" s="406"/>
      <c r="M473" s="406"/>
      <c r="N473" s="406"/>
      <c r="O473" s="406"/>
      <c r="P473" s="406"/>
      <c r="Q473" s="406"/>
      <c r="R473" s="406"/>
      <c r="S473" s="406"/>
      <c r="T473" s="406"/>
      <c r="U473" s="406"/>
      <c r="V473" s="406"/>
      <c r="W473" s="406"/>
      <c r="X473" s="406"/>
      <c r="Y473" s="406"/>
      <c r="Z473" s="406"/>
      <c r="AA473" s="406"/>
      <c r="AB473" s="406"/>
      <c r="AC473" s="406"/>
      <c r="AD473" s="406"/>
      <c r="AE473" s="406"/>
      <c r="AF473" s="406"/>
      <c r="AG473" s="448"/>
      <c r="AH473" s="448"/>
      <c r="AI473" s="448"/>
      <c r="AJ473" s="448"/>
    </row>
    <row r="474" spans="1:36">
      <c r="A474" s="406"/>
      <c r="B474" s="406"/>
      <c r="C474" s="406"/>
      <c r="D474" s="406"/>
      <c r="E474" s="406"/>
      <c r="F474" s="406"/>
      <c r="G474" s="406"/>
      <c r="H474" s="406"/>
      <c r="I474" s="406"/>
      <c r="J474" s="406"/>
      <c r="K474" s="406"/>
      <c r="L474" s="406"/>
      <c r="M474" s="406"/>
      <c r="N474" s="406"/>
      <c r="O474" s="406"/>
      <c r="P474" s="406"/>
      <c r="Q474" s="406"/>
      <c r="R474" s="406"/>
      <c r="S474" s="406"/>
      <c r="T474" s="406"/>
      <c r="U474" s="406"/>
      <c r="V474" s="406"/>
      <c r="W474" s="406"/>
      <c r="X474" s="406"/>
      <c r="Y474" s="406"/>
      <c r="Z474" s="406"/>
      <c r="AA474" s="406"/>
      <c r="AB474" s="406"/>
      <c r="AC474" s="406"/>
      <c r="AD474" s="406"/>
      <c r="AE474" s="406"/>
      <c r="AF474" s="406"/>
      <c r="AG474" s="448"/>
      <c r="AH474" s="448"/>
      <c r="AI474" s="448"/>
      <c r="AJ474" s="448"/>
    </row>
    <row r="475" spans="1:36">
      <c r="A475" s="406"/>
      <c r="B475" s="406"/>
      <c r="C475" s="406"/>
      <c r="D475" s="406"/>
      <c r="E475" s="406"/>
      <c r="F475" s="406"/>
      <c r="G475" s="406"/>
      <c r="H475" s="406"/>
      <c r="I475" s="406"/>
      <c r="J475" s="406"/>
      <c r="K475" s="406"/>
      <c r="L475" s="406"/>
      <c r="M475" s="406"/>
      <c r="N475" s="406"/>
      <c r="O475" s="406"/>
      <c r="P475" s="406"/>
      <c r="Q475" s="406"/>
      <c r="R475" s="406"/>
      <c r="S475" s="406"/>
      <c r="T475" s="406"/>
      <c r="U475" s="406"/>
      <c r="V475" s="406"/>
      <c r="W475" s="406"/>
      <c r="X475" s="406"/>
      <c r="Y475" s="406"/>
      <c r="Z475" s="406"/>
      <c r="AA475" s="406"/>
      <c r="AB475" s="406"/>
      <c r="AC475" s="406"/>
      <c r="AD475" s="406"/>
      <c r="AE475" s="406"/>
      <c r="AF475" s="406"/>
      <c r="AG475" s="448"/>
      <c r="AH475" s="448"/>
      <c r="AI475" s="448"/>
      <c r="AJ475" s="448"/>
    </row>
    <row r="476" spans="1:36">
      <c r="A476" s="406"/>
      <c r="B476" s="406"/>
      <c r="C476" s="406"/>
      <c r="D476" s="406"/>
      <c r="E476" s="406"/>
      <c r="F476" s="406"/>
      <c r="G476" s="406"/>
      <c r="H476" s="406"/>
      <c r="I476" s="406"/>
      <c r="J476" s="406"/>
      <c r="K476" s="406"/>
      <c r="L476" s="406"/>
      <c r="M476" s="406"/>
      <c r="N476" s="406"/>
      <c r="O476" s="406"/>
      <c r="P476" s="406"/>
      <c r="Q476" s="406"/>
      <c r="R476" s="406"/>
      <c r="S476" s="406"/>
      <c r="T476" s="406"/>
      <c r="U476" s="406"/>
      <c r="V476" s="406"/>
      <c r="W476" s="406"/>
      <c r="X476" s="406"/>
      <c r="Y476" s="406"/>
      <c r="Z476" s="406"/>
      <c r="AA476" s="406"/>
      <c r="AB476" s="406"/>
      <c r="AC476" s="406"/>
      <c r="AD476" s="406"/>
      <c r="AE476" s="406"/>
      <c r="AF476" s="406"/>
      <c r="AG476" s="448"/>
      <c r="AH476" s="448"/>
      <c r="AI476" s="448"/>
      <c r="AJ476" s="448"/>
    </row>
    <row r="477" spans="1:36">
      <c r="A477" s="406"/>
      <c r="B477" s="406"/>
      <c r="C477" s="406"/>
      <c r="D477" s="406"/>
      <c r="E477" s="406"/>
      <c r="F477" s="406"/>
      <c r="G477" s="406"/>
      <c r="H477" s="406"/>
      <c r="I477" s="406"/>
      <c r="J477" s="406"/>
      <c r="K477" s="406"/>
      <c r="L477" s="406"/>
      <c r="M477" s="406"/>
      <c r="N477" s="406"/>
      <c r="O477" s="406"/>
      <c r="P477" s="406"/>
      <c r="Q477" s="406"/>
      <c r="R477" s="406"/>
      <c r="S477" s="406"/>
      <c r="T477" s="406"/>
      <c r="U477" s="406"/>
      <c r="V477" s="406"/>
      <c r="W477" s="406"/>
      <c r="X477" s="406"/>
      <c r="Y477" s="406"/>
      <c r="Z477" s="406"/>
      <c r="AA477" s="406"/>
      <c r="AB477" s="406"/>
      <c r="AC477" s="406"/>
      <c r="AD477" s="406"/>
      <c r="AE477" s="406"/>
      <c r="AF477" s="406"/>
      <c r="AG477" s="448"/>
      <c r="AH477" s="448"/>
      <c r="AI477" s="448"/>
      <c r="AJ477" s="448"/>
    </row>
    <row r="478" spans="1:36">
      <c r="A478" s="406"/>
      <c r="B478" s="406"/>
      <c r="C478" s="406"/>
      <c r="D478" s="406"/>
      <c r="E478" s="406"/>
      <c r="F478" s="406"/>
      <c r="G478" s="406"/>
      <c r="H478" s="406"/>
      <c r="I478" s="406"/>
      <c r="J478" s="406"/>
      <c r="K478" s="406"/>
      <c r="L478" s="406"/>
      <c r="M478" s="406"/>
      <c r="N478" s="406"/>
      <c r="O478" s="406"/>
      <c r="P478" s="406"/>
      <c r="Q478" s="406"/>
      <c r="R478" s="406"/>
      <c r="S478" s="406"/>
      <c r="T478" s="406"/>
      <c r="U478" s="406"/>
      <c r="V478" s="406"/>
      <c r="W478" s="406"/>
      <c r="X478" s="406"/>
      <c r="Y478" s="406"/>
      <c r="Z478" s="406"/>
      <c r="AA478" s="406"/>
      <c r="AB478" s="406"/>
      <c r="AC478" s="406"/>
      <c r="AD478" s="406"/>
      <c r="AE478" s="406"/>
      <c r="AF478" s="406"/>
      <c r="AG478" s="448"/>
      <c r="AH478" s="448"/>
      <c r="AI478" s="448"/>
      <c r="AJ478" s="448"/>
    </row>
    <row r="479" spans="1:36">
      <c r="A479" s="406"/>
      <c r="B479" s="406"/>
      <c r="C479" s="406"/>
      <c r="D479" s="406"/>
      <c r="E479" s="406"/>
      <c r="F479" s="406"/>
      <c r="G479" s="406"/>
      <c r="H479" s="406"/>
      <c r="I479" s="406"/>
      <c r="J479" s="406"/>
      <c r="K479" s="406"/>
      <c r="L479" s="406"/>
      <c r="M479" s="406"/>
      <c r="N479" s="406"/>
      <c r="O479" s="406"/>
      <c r="P479" s="406"/>
      <c r="Q479" s="406"/>
      <c r="R479" s="406"/>
      <c r="S479" s="406"/>
      <c r="T479" s="406"/>
      <c r="U479" s="406"/>
      <c r="V479" s="406"/>
      <c r="W479" s="406"/>
      <c r="X479" s="406"/>
      <c r="Y479" s="406"/>
      <c r="Z479" s="406"/>
      <c r="AA479" s="406"/>
      <c r="AB479" s="406"/>
      <c r="AC479" s="406"/>
      <c r="AD479" s="406"/>
      <c r="AE479" s="406"/>
      <c r="AF479" s="406"/>
      <c r="AG479" s="448"/>
      <c r="AH479" s="448"/>
      <c r="AI479" s="448"/>
      <c r="AJ479" s="448"/>
    </row>
    <row r="480" spans="1:36">
      <c r="A480" s="406"/>
      <c r="B480" s="406"/>
      <c r="C480" s="406"/>
      <c r="D480" s="406"/>
      <c r="E480" s="406"/>
      <c r="F480" s="406"/>
      <c r="G480" s="406"/>
      <c r="H480" s="406"/>
      <c r="I480" s="406"/>
      <c r="J480" s="406"/>
      <c r="K480" s="406"/>
      <c r="L480" s="406"/>
      <c r="M480" s="406"/>
      <c r="N480" s="406"/>
      <c r="O480" s="406"/>
      <c r="P480" s="406"/>
      <c r="Q480" s="406"/>
      <c r="R480" s="406"/>
      <c r="S480" s="406"/>
      <c r="T480" s="406"/>
      <c r="U480" s="406"/>
      <c r="V480" s="406"/>
      <c r="W480" s="406"/>
      <c r="X480" s="406"/>
      <c r="Y480" s="406"/>
      <c r="Z480" s="406"/>
      <c r="AA480" s="406"/>
      <c r="AB480" s="406"/>
      <c r="AC480" s="406"/>
      <c r="AD480" s="406"/>
      <c r="AE480" s="406"/>
      <c r="AF480" s="406"/>
      <c r="AG480" s="448"/>
      <c r="AH480" s="448"/>
      <c r="AI480" s="448"/>
      <c r="AJ480" s="448"/>
    </row>
    <row r="481" spans="1:36">
      <c r="A481" s="406"/>
      <c r="B481" s="406"/>
      <c r="C481" s="406"/>
      <c r="D481" s="406"/>
      <c r="E481" s="406"/>
      <c r="F481" s="406"/>
      <c r="G481" s="406"/>
      <c r="H481" s="406"/>
      <c r="I481" s="406"/>
      <c r="J481" s="406"/>
      <c r="K481" s="406"/>
      <c r="L481" s="406"/>
      <c r="M481" s="406"/>
      <c r="N481" s="406"/>
      <c r="O481" s="406"/>
      <c r="P481" s="406"/>
      <c r="Q481" s="406"/>
      <c r="R481" s="406"/>
      <c r="S481" s="406"/>
      <c r="T481" s="406"/>
      <c r="U481" s="406"/>
      <c r="V481" s="406"/>
      <c r="W481" s="406"/>
      <c r="X481" s="406"/>
      <c r="Y481" s="406"/>
      <c r="Z481" s="406"/>
      <c r="AA481" s="406"/>
      <c r="AB481" s="406"/>
      <c r="AC481" s="406"/>
      <c r="AD481" s="406"/>
      <c r="AE481" s="406"/>
      <c r="AF481" s="406"/>
      <c r="AG481" s="448"/>
      <c r="AH481" s="448"/>
      <c r="AI481" s="448"/>
      <c r="AJ481" s="448"/>
    </row>
    <row r="482" spans="1:36">
      <c r="A482" s="406"/>
      <c r="B482" s="406"/>
      <c r="C482" s="406"/>
      <c r="D482" s="406"/>
      <c r="E482" s="406"/>
      <c r="F482" s="406"/>
      <c r="G482" s="406"/>
      <c r="H482" s="406"/>
      <c r="I482" s="406"/>
      <c r="J482" s="406"/>
      <c r="K482" s="406"/>
      <c r="L482" s="406"/>
      <c r="M482" s="406"/>
      <c r="N482" s="406"/>
      <c r="O482" s="406"/>
      <c r="P482" s="406"/>
      <c r="Q482" s="406"/>
      <c r="R482" s="406"/>
      <c r="S482" s="406"/>
      <c r="T482" s="406"/>
      <c r="U482" s="406"/>
      <c r="V482" s="406"/>
      <c r="W482" s="406"/>
      <c r="X482" s="406"/>
      <c r="Y482" s="406"/>
      <c r="Z482" s="406"/>
      <c r="AA482" s="406"/>
      <c r="AB482" s="406"/>
      <c r="AC482" s="406"/>
      <c r="AD482" s="406"/>
      <c r="AE482" s="406"/>
      <c r="AF482" s="406"/>
      <c r="AG482" s="448"/>
      <c r="AH482" s="448"/>
      <c r="AI482" s="448"/>
      <c r="AJ482" s="448"/>
    </row>
    <row r="483" spans="1:36">
      <c r="A483" s="406"/>
      <c r="B483" s="406"/>
      <c r="C483" s="406"/>
      <c r="D483" s="406"/>
      <c r="E483" s="406"/>
      <c r="F483" s="406"/>
      <c r="G483" s="406"/>
      <c r="H483" s="406"/>
      <c r="I483" s="406"/>
      <c r="J483" s="406"/>
      <c r="K483" s="406"/>
      <c r="L483" s="406"/>
      <c r="M483" s="406"/>
      <c r="N483" s="406"/>
      <c r="O483" s="406"/>
      <c r="P483" s="406"/>
      <c r="Q483" s="406"/>
      <c r="R483" s="406"/>
      <c r="S483" s="406"/>
      <c r="T483" s="406"/>
      <c r="U483" s="406"/>
      <c r="V483" s="406"/>
      <c r="W483" s="406"/>
      <c r="X483" s="406"/>
      <c r="Y483" s="406"/>
      <c r="Z483" s="406"/>
      <c r="AA483" s="406"/>
      <c r="AB483" s="406"/>
      <c r="AC483" s="406"/>
      <c r="AD483" s="406"/>
      <c r="AE483" s="406"/>
      <c r="AF483" s="406"/>
      <c r="AG483" s="448"/>
      <c r="AH483" s="448"/>
      <c r="AI483" s="448"/>
      <c r="AJ483" s="448"/>
    </row>
    <row r="484" spans="1:36">
      <c r="A484" s="406"/>
      <c r="B484" s="406"/>
      <c r="C484" s="406"/>
      <c r="D484" s="406"/>
      <c r="E484" s="406"/>
      <c r="F484" s="406"/>
      <c r="G484" s="406"/>
      <c r="H484" s="406"/>
      <c r="I484" s="406"/>
      <c r="J484" s="406"/>
      <c r="K484" s="406"/>
      <c r="L484" s="406"/>
      <c r="M484" s="406"/>
      <c r="N484" s="406"/>
      <c r="O484" s="406"/>
      <c r="P484" s="406"/>
      <c r="Q484" s="406"/>
      <c r="R484" s="406"/>
      <c r="S484" s="406"/>
      <c r="T484" s="406"/>
      <c r="U484" s="406"/>
      <c r="V484" s="406"/>
      <c r="W484" s="406"/>
      <c r="X484" s="406"/>
      <c r="Y484" s="406"/>
      <c r="Z484" s="406"/>
      <c r="AA484" s="406"/>
      <c r="AB484" s="406"/>
      <c r="AC484" s="406"/>
      <c r="AD484" s="406"/>
      <c r="AE484" s="406"/>
      <c r="AF484" s="406"/>
      <c r="AG484" s="448"/>
      <c r="AH484" s="448"/>
      <c r="AI484" s="448"/>
      <c r="AJ484" s="448"/>
    </row>
    <row r="485" spans="1:36">
      <c r="A485" s="406"/>
      <c r="B485" s="406"/>
      <c r="C485" s="406"/>
      <c r="D485" s="406"/>
      <c r="E485" s="406"/>
      <c r="F485" s="406"/>
      <c r="G485" s="406"/>
      <c r="H485" s="406"/>
      <c r="I485" s="406"/>
      <c r="J485" s="406"/>
      <c r="K485" s="406"/>
      <c r="L485" s="406"/>
      <c r="M485" s="406"/>
      <c r="N485" s="406"/>
      <c r="O485" s="406"/>
      <c r="P485" s="406"/>
      <c r="Q485" s="406"/>
      <c r="R485" s="406"/>
      <c r="S485" s="406"/>
      <c r="T485" s="406"/>
      <c r="U485" s="406"/>
      <c r="V485" s="406"/>
      <c r="W485" s="406"/>
      <c r="X485" s="406"/>
      <c r="Y485" s="406"/>
      <c r="Z485" s="406"/>
      <c r="AA485" s="406"/>
      <c r="AB485" s="406"/>
      <c r="AC485" s="406"/>
      <c r="AD485" s="406"/>
      <c r="AE485" s="406"/>
      <c r="AF485" s="406"/>
      <c r="AG485" s="448"/>
      <c r="AH485" s="448"/>
      <c r="AI485" s="448"/>
      <c r="AJ485" s="448"/>
    </row>
    <row r="486" spans="1:36">
      <c r="A486" s="406"/>
      <c r="B486" s="406"/>
      <c r="C486" s="406"/>
      <c r="D486" s="406"/>
      <c r="E486" s="406"/>
      <c r="F486" s="406"/>
      <c r="G486" s="406"/>
      <c r="H486" s="406"/>
      <c r="I486" s="406"/>
      <c r="J486" s="406"/>
      <c r="K486" s="406"/>
      <c r="L486" s="406"/>
      <c r="M486" s="406"/>
      <c r="N486" s="406"/>
      <c r="O486" s="406"/>
      <c r="P486" s="406"/>
      <c r="Q486" s="406"/>
      <c r="R486" s="406"/>
      <c r="S486" s="406"/>
      <c r="T486" s="406"/>
      <c r="U486" s="406"/>
      <c r="V486" s="406"/>
      <c r="W486" s="406"/>
      <c r="X486" s="406"/>
      <c r="Y486" s="406"/>
      <c r="Z486" s="406"/>
      <c r="AA486" s="406"/>
      <c r="AB486" s="406"/>
      <c r="AC486" s="406"/>
      <c r="AD486" s="406"/>
      <c r="AE486" s="406"/>
      <c r="AF486" s="406"/>
      <c r="AG486" s="448"/>
      <c r="AH486" s="448"/>
      <c r="AI486" s="448"/>
      <c r="AJ486" s="448"/>
    </row>
    <row r="487" spans="1:36">
      <c r="A487" s="406"/>
      <c r="B487" s="406"/>
      <c r="C487" s="406"/>
      <c r="D487" s="406"/>
      <c r="E487" s="406"/>
      <c r="F487" s="406"/>
      <c r="G487" s="406"/>
      <c r="H487" s="406"/>
      <c r="I487" s="406"/>
      <c r="J487" s="406"/>
      <c r="K487" s="406"/>
      <c r="L487" s="406"/>
      <c r="M487" s="406"/>
      <c r="N487" s="406"/>
      <c r="O487" s="406"/>
      <c r="P487" s="406"/>
      <c r="Q487" s="406"/>
      <c r="R487" s="406"/>
      <c r="S487" s="406"/>
      <c r="T487" s="406"/>
      <c r="U487" s="406"/>
      <c r="V487" s="406"/>
      <c r="W487" s="406"/>
      <c r="X487" s="406"/>
      <c r="Y487" s="406"/>
      <c r="Z487" s="406"/>
      <c r="AA487" s="406"/>
      <c r="AB487" s="406"/>
      <c r="AC487" s="406"/>
      <c r="AD487" s="406"/>
      <c r="AE487" s="406"/>
      <c r="AF487" s="406"/>
      <c r="AG487" s="448"/>
      <c r="AH487" s="448"/>
      <c r="AI487" s="448"/>
      <c r="AJ487" s="448"/>
    </row>
    <row r="488" spans="1:36">
      <c r="A488" s="406"/>
      <c r="B488" s="406"/>
      <c r="C488" s="406"/>
      <c r="D488" s="406"/>
      <c r="E488" s="406"/>
      <c r="F488" s="406"/>
      <c r="G488" s="406"/>
      <c r="H488" s="406"/>
      <c r="I488" s="406"/>
      <c r="J488" s="406"/>
      <c r="K488" s="406"/>
      <c r="L488" s="406"/>
      <c r="M488" s="406"/>
      <c r="N488" s="406"/>
      <c r="O488" s="406"/>
      <c r="P488" s="406"/>
      <c r="Q488" s="406"/>
      <c r="R488" s="406"/>
      <c r="S488" s="406"/>
      <c r="T488" s="406"/>
      <c r="U488" s="406"/>
      <c r="V488" s="406"/>
      <c r="W488" s="406"/>
      <c r="X488" s="406"/>
      <c r="Y488" s="406"/>
      <c r="Z488" s="406"/>
      <c r="AA488" s="406"/>
      <c r="AB488" s="406"/>
      <c r="AC488" s="406"/>
      <c r="AD488" s="406"/>
      <c r="AE488" s="406"/>
      <c r="AF488" s="406"/>
      <c r="AG488" s="448"/>
      <c r="AH488" s="448"/>
      <c r="AI488" s="448"/>
      <c r="AJ488" s="448"/>
    </row>
    <row r="489" spans="1:36">
      <c r="A489" s="406"/>
      <c r="B489" s="406"/>
      <c r="C489" s="406"/>
      <c r="D489" s="406"/>
      <c r="E489" s="406"/>
      <c r="F489" s="406"/>
      <c r="G489" s="406"/>
      <c r="H489" s="406"/>
      <c r="I489" s="406"/>
      <c r="J489" s="406"/>
      <c r="K489" s="406"/>
      <c r="L489" s="406"/>
      <c r="M489" s="406"/>
      <c r="N489" s="406"/>
      <c r="O489" s="406"/>
      <c r="P489" s="406"/>
      <c r="Q489" s="406"/>
      <c r="R489" s="406"/>
      <c r="S489" s="406"/>
      <c r="T489" s="406"/>
      <c r="U489" s="406"/>
      <c r="V489" s="406"/>
      <c r="W489" s="406"/>
      <c r="X489" s="406"/>
      <c r="Y489" s="406"/>
      <c r="Z489" s="406"/>
      <c r="AA489" s="406"/>
      <c r="AB489" s="406"/>
      <c r="AC489" s="406"/>
      <c r="AD489" s="406"/>
      <c r="AE489" s="406"/>
      <c r="AF489" s="406"/>
      <c r="AG489" s="448"/>
      <c r="AH489" s="448"/>
      <c r="AI489" s="448"/>
      <c r="AJ489" s="448"/>
    </row>
    <row r="490" spans="1:36">
      <c r="A490" s="406"/>
      <c r="B490" s="406"/>
      <c r="C490" s="406"/>
      <c r="D490" s="406"/>
      <c r="E490" s="406"/>
      <c r="F490" s="406"/>
      <c r="G490" s="406"/>
      <c r="H490" s="406"/>
      <c r="I490" s="406"/>
      <c r="J490" s="406"/>
      <c r="K490" s="406"/>
      <c r="L490" s="406"/>
      <c r="M490" s="406"/>
      <c r="N490" s="406"/>
      <c r="O490" s="406"/>
      <c r="P490" s="406"/>
      <c r="Q490" s="406"/>
      <c r="R490" s="406"/>
      <c r="S490" s="406"/>
      <c r="T490" s="406"/>
      <c r="U490" s="406"/>
      <c r="V490" s="406"/>
      <c r="W490" s="406"/>
      <c r="X490" s="406"/>
      <c r="Y490" s="406"/>
      <c r="Z490" s="406"/>
      <c r="AA490" s="406"/>
      <c r="AB490" s="406"/>
      <c r="AC490" s="406"/>
      <c r="AD490" s="406"/>
      <c r="AE490" s="406"/>
      <c r="AF490" s="406"/>
      <c r="AG490" s="448"/>
      <c r="AH490" s="448"/>
      <c r="AI490" s="448"/>
      <c r="AJ490" s="448"/>
    </row>
    <row r="491" spans="1:36">
      <c r="A491" s="406"/>
      <c r="B491" s="406"/>
      <c r="C491" s="406"/>
      <c r="D491" s="406"/>
      <c r="E491" s="406"/>
      <c r="F491" s="406"/>
      <c r="G491" s="406"/>
      <c r="H491" s="406"/>
      <c r="I491" s="406"/>
      <c r="J491" s="406"/>
      <c r="K491" s="406"/>
      <c r="L491" s="406"/>
      <c r="M491" s="406"/>
      <c r="N491" s="406"/>
      <c r="O491" s="406"/>
      <c r="P491" s="406"/>
      <c r="Q491" s="406"/>
      <c r="R491" s="406"/>
      <c r="S491" s="406"/>
      <c r="T491" s="406"/>
      <c r="U491" s="406"/>
      <c r="V491" s="406"/>
      <c r="W491" s="406"/>
      <c r="X491" s="406"/>
      <c r="Y491" s="406"/>
      <c r="Z491" s="406"/>
      <c r="AA491" s="406"/>
      <c r="AB491" s="406"/>
      <c r="AC491" s="406"/>
      <c r="AD491" s="406"/>
      <c r="AE491" s="406"/>
      <c r="AF491" s="406"/>
      <c r="AG491" s="448"/>
      <c r="AH491" s="448"/>
      <c r="AI491" s="448"/>
      <c r="AJ491" s="448"/>
    </row>
    <row r="492" spans="1:36">
      <c r="A492" s="406"/>
      <c r="B492" s="406"/>
      <c r="C492" s="406"/>
      <c r="D492" s="406"/>
      <c r="E492" s="406"/>
      <c r="F492" s="406"/>
      <c r="G492" s="406"/>
      <c r="H492" s="406"/>
      <c r="I492" s="406"/>
      <c r="J492" s="406"/>
      <c r="K492" s="406"/>
      <c r="L492" s="406"/>
      <c r="M492" s="406"/>
      <c r="N492" s="406"/>
      <c r="O492" s="406"/>
      <c r="P492" s="406"/>
      <c r="Q492" s="406"/>
      <c r="R492" s="406"/>
      <c r="S492" s="406"/>
      <c r="T492" s="406"/>
      <c r="U492" s="406"/>
      <c r="V492" s="406"/>
      <c r="W492" s="406"/>
      <c r="X492" s="406"/>
      <c r="Y492" s="406"/>
      <c r="Z492" s="406"/>
      <c r="AA492" s="406"/>
      <c r="AB492" s="406"/>
      <c r="AC492" s="406"/>
      <c r="AD492" s="406"/>
      <c r="AE492" s="406"/>
      <c r="AF492" s="406"/>
      <c r="AG492" s="448"/>
      <c r="AH492" s="448"/>
      <c r="AI492" s="448"/>
      <c r="AJ492" s="448"/>
    </row>
    <row r="493" spans="1:36">
      <c r="A493" s="406"/>
      <c r="B493" s="406"/>
      <c r="C493" s="406"/>
      <c r="D493" s="406"/>
      <c r="E493" s="406"/>
      <c r="F493" s="406"/>
      <c r="G493" s="406"/>
      <c r="H493" s="406"/>
      <c r="I493" s="406"/>
      <c r="J493" s="406"/>
      <c r="K493" s="406"/>
      <c r="L493" s="406"/>
      <c r="M493" s="406"/>
      <c r="N493" s="406"/>
      <c r="O493" s="406"/>
      <c r="P493" s="406"/>
      <c r="Q493" s="406"/>
      <c r="R493" s="406"/>
      <c r="S493" s="406"/>
      <c r="T493" s="406"/>
      <c r="U493" s="406"/>
      <c r="V493" s="406"/>
      <c r="W493" s="406"/>
      <c r="X493" s="406"/>
      <c r="Y493" s="406"/>
      <c r="Z493" s="406"/>
      <c r="AA493" s="406"/>
      <c r="AB493" s="406"/>
      <c r="AC493" s="406"/>
      <c r="AD493" s="406"/>
      <c r="AE493" s="406"/>
      <c r="AF493" s="406"/>
      <c r="AG493" s="448"/>
      <c r="AH493" s="448"/>
      <c r="AI493" s="448"/>
      <c r="AJ493" s="448"/>
    </row>
    <row r="494" spans="1:36">
      <c r="A494" s="406"/>
      <c r="B494" s="406"/>
      <c r="C494" s="406"/>
      <c r="D494" s="406"/>
      <c r="E494" s="406"/>
      <c r="F494" s="406"/>
      <c r="G494" s="406"/>
      <c r="H494" s="406"/>
      <c r="I494" s="406"/>
      <c r="J494" s="406"/>
      <c r="K494" s="406"/>
      <c r="L494" s="406"/>
      <c r="M494" s="406"/>
      <c r="N494" s="406"/>
      <c r="O494" s="406"/>
      <c r="P494" s="406"/>
      <c r="Q494" s="406"/>
      <c r="R494" s="406"/>
      <c r="S494" s="406"/>
      <c r="T494" s="406"/>
      <c r="U494" s="406"/>
      <c r="V494" s="406"/>
      <c r="W494" s="406"/>
      <c r="X494" s="406"/>
      <c r="Y494" s="406"/>
      <c r="Z494" s="406"/>
      <c r="AA494" s="406"/>
      <c r="AB494" s="406"/>
      <c r="AC494" s="406"/>
      <c r="AD494" s="406"/>
      <c r="AE494" s="406"/>
      <c r="AF494" s="406"/>
      <c r="AG494" s="448"/>
      <c r="AH494" s="448"/>
      <c r="AI494" s="448"/>
      <c r="AJ494" s="448"/>
    </row>
    <row r="495" spans="1:36">
      <c r="A495" s="406"/>
      <c r="B495" s="406"/>
      <c r="C495" s="406"/>
      <c r="D495" s="406"/>
      <c r="E495" s="406"/>
      <c r="F495" s="406"/>
      <c r="G495" s="406"/>
      <c r="H495" s="406"/>
      <c r="I495" s="406"/>
      <c r="J495" s="406"/>
      <c r="K495" s="406"/>
      <c r="L495" s="406"/>
      <c r="M495" s="406"/>
      <c r="N495" s="406"/>
      <c r="O495" s="406"/>
      <c r="P495" s="406"/>
      <c r="Q495" s="406"/>
      <c r="R495" s="406"/>
      <c r="S495" s="406"/>
      <c r="T495" s="406"/>
      <c r="U495" s="406"/>
      <c r="V495" s="406"/>
      <c r="W495" s="406"/>
      <c r="X495" s="406"/>
      <c r="Y495" s="406"/>
      <c r="Z495" s="406"/>
      <c r="AA495" s="406"/>
      <c r="AB495" s="406"/>
      <c r="AC495" s="406"/>
      <c r="AD495" s="406"/>
      <c r="AE495" s="406"/>
      <c r="AF495" s="406"/>
      <c r="AG495" s="448"/>
      <c r="AH495" s="448"/>
      <c r="AI495" s="448"/>
      <c r="AJ495" s="448"/>
    </row>
    <row r="496" spans="1:36">
      <c r="A496" s="406"/>
      <c r="B496" s="406"/>
      <c r="C496" s="406"/>
      <c r="D496" s="406"/>
      <c r="E496" s="406"/>
      <c r="F496" s="406"/>
      <c r="G496" s="406"/>
      <c r="H496" s="406"/>
      <c r="I496" s="406"/>
      <c r="J496" s="406"/>
      <c r="K496" s="406"/>
      <c r="L496" s="406"/>
      <c r="M496" s="406"/>
      <c r="N496" s="406"/>
      <c r="O496" s="406"/>
      <c r="P496" s="406"/>
      <c r="Q496" s="406"/>
      <c r="R496" s="406"/>
      <c r="S496" s="406"/>
      <c r="T496" s="406"/>
      <c r="U496" s="406"/>
      <c r="V496" s="406"/>
      <c r="W496" s="406"/>
      <c r="X496" s="406"/>
      <c r="Y496" s="406"/>
      <c r="Z496" s="406"/>
      <c r="AA496" s="406"/>
      <c r="AB496" s="406"/>
      <c r="AC496" s="406"/>
      <c r="AD496" s="406"/>
      <c r="AE496" s="406"/>
      <c r="AF496" s="406"/>
      <c r="AG496" s="448"/>
      <c r="AH496" s="448"/>
      <c r="AI496" s="448"/>
      <c r="AJ496" s="448"/>
    </row>
    <row r="497" spans="1:36">
      <c r="A497" s="406"/>
      <c r="B497" s="406"/>
      <c r="C497" s="406"/>
      <c r="D497" s="406"/>
      <c r="E497" s="406"/>
      <c r="F497" s="406"/>
      <c r="G497" s="406"/>
      <c r="H497" s="406"/>
      <c r="I497" s="406"/>
      <c r="J497" s="406"/>
      <c r="K497" s="406"/>
      <c r="L497" s="406"/>
      <c r="M497" s="406"/>
      <c r="N497" s="406"/>
      <c r="O497" s="406"/>
      <c r="P497" s="406"/>
      <c r="Q497" s="406"/>
      <c r="R497" s="406"/>
      <c r="S497" s="406"/>
      <c r="T497" s="406"/>
      <c r="U497" s="406"/>
      <c r="V497" s="406"/>
      <c r="W497" s="406"/>
      <c r="X497" s="406"/>
      <c r="Y497" s="406"/>
      <c r="Z497" s="406"/>
      <c r="AA497" s="406"/>
      <c r="AB497" s="406"/>
      <c r="AC497" s="406"/>
      <c r="AD497" s="406"/>
      <c r="AE497" s="406"/>
      <c r="AF497" s="406"/>
      <c r="AG497" s="448"/>
      <c r="AH497" s="448"/>
      <c r="AI497" s="448"/>
      <c r="AJ497" s="448"/>
    </row>
    <row r="498" spans="1:36">
      <c r="A498" s="406"/>
      <c r="B498" s="406"/>
      <c r="C498" s="406"/>
      <c r="D498" s="406"/>
      <c r="E498" s="406"/>
      <c r="F498" s="406"/>
      <c r="G498" s="406"/>
      <c r="H498" s="406"/>
      <c r="I498" s="406"/>
      <c r="J498" s="406"/>
      <c r="K498" s="406"/>
      <c r="L498" s="406"/>
      <c r="M498" s="406"/>
      <c r="N498" s="406"/>
      <c r="O498" s="406"/>
      <c r="P498" s="406"/>
      <c r="Q498" s="406"/>
      <c r="R498" s="406"/>
      <c r="S498" s="406"/>
      <c r="T498" s="406"/>
      <c r="U498" s="406"/>
      <c r="V498" s="406"/>
      <c r="W498" s="406"/>
      <c r="X498" s="406"/>
      <c r="Y498" s="406"/>
      <c r="Z498" s="406"/>
      <c r="AA498" s="406"/>
      <c r="AB498" s="406"/>
      <c r="AC498" s="406"/>
      <c r="AD498" s="406"/>
      <c r="AE498" s="406"/>
      <c r="AF498" s="406"/>
      <c r="AG498" s="448"/>
      <c r="AH498" s="448"/>
      <c r="AI498" s="448"/>
      <c r="AJ498" s="448"/>
    </row>
    <row r="499" spans="1:36">
      <c r="A499" s="406"/>
      <c r="B499" s="406"/>
      <c r="C499" s="406"/>
      <c r="D499" s="406"/>
      <c r="E499" s="406"/>
      <c r="F499" s="406"/>
      <c r="G499" s="406"/>
      <c r="H499" s="406"/>
      <c r="I499" s="406"/>
      <c r="J499" s="406"/>
      <c r="K499" s="406"/>
      <c r="L499" s="406"/>
      <c r="M499" s="406"/>
      <c r="N499" s="406"/>
      <c r="O499" s="406"/>
      <c r="P499" s="406"/>
      <c r="Q499" s="406"/>
      <c r="R499" s="406"/>
      <c r="S499" s="406"/>
      <c r="T499" s="406"/>
      <c r="U499" s="406"/>
      <c r="V499" s="406"/>
      <c r="W499" s="406"/>
      <c r="X499" s="406"/>
      <c r="Y499" s="406"/>
      <c r="Z499" s="406"/>
      <c r="AA499" s="406"/>
      <c r="AB499" s="406"/>
      <c r="AC499" s="406"/>
      <c r="AD499" s="406"/>
      <c r="AE499" s="406"/>
      <c r="AF499" s="406"/>
      <c r="AG499" s="448"/>
      <c r="AH499" s="448"/>
      <c r="AI499" s="448"/>
      <c r="AJ499" s="448"/>
    </row>
    <row r="500" spans="1:36">
      <c r="A500" s="406"/>
      <c r="B500" s="406"/>
      <c r="C500" s="406"/>
      <c r="D500" s="406"/>
      <c r="E500" s="406"/>
      <c r="F500" s="406"/>
      <c r="G500" s="406"/>
      <c r="H500" s="406"/>
      <c r="I500" s="406"/>
      <c r="J500" s="406"/>
      <c r="K500" s="406"/>
      <c r="L500" s="406"/>
      <c r="M500" s="406"/>
      <c r="N500" s="406"/>
      <c r="O500" s="406"/>
      <c r="P500" s="406"/>
      <c r="Q500" s="406"/>
      <c r="R500" s="406"/>
      <c r="S500" s="406"/>
      <c r="T500" s="406"/>
      <c r="U500" s="406"/>
      <c r="V500" s="406"/>
      <c r="W500" s="406"/>
      <c r="X500" s="406"/>
      <c r="Y500" s="406"/>
      <c r="Z500" s="406"/>
      <c r="AA500" s="406"/>
      <c r="AB500" s="406"/>
      <c r="AC500" s="406"/>
      <c r="AD500" s="406"/>
      <c r="AE500" s="406"/>
      <c r="AF500" s="406"/>
      <c r="AG500" s="448"/>
      <c r="AH500" s="448"/>
      <c r="AI500" s="448"/>
      <c r="AJ500" s="448"/>
    </row>
    <row r="501" spans="1:36">
      <c r="A501" s="406"/>
      <c r="B501" s="406"/>
      <c r="C501" s="406"/>
      <c r="D501" s="406"/>
      <c r="E501" s="406"/>
      <c r="F501" s="406"/>
      <c r="G501" s="406"/>
      <c r="H501" s="406"/>
      <c r="I501" s="406"/>
      <c r="J501" s="406"/>
      <c r="K501" s="406"/>
      <c r="L501" s="406"/>
      <c r="M501" s="406"/>
      <c r="N501" s="406"/>
      <c r="O501" s="406"/>
      <c r="P501" s="406"/>
      <c r="Q501" s="406"/>
      <c r="R501" s="406"/>
      <c r="S501" s="406"/>
      <c r="T501" s="406"/>
      <c r="U501" s="406"/>
      <c r="V501" s="406"/>
      <c r="W501" s="406"/>
      <c r="X501" s="406"/>
      <c r="Y501" s="406"/>
      <c r="Z501" s="406"/>
      <c r="AA501" s="406"/>
      <c r="AB501" s="406"/>
      <c r="AC501" s="406"/>
      <c r="AD501" s="406"/>
      <c r="AE501" s="406"/>
      <c r="AF501" s="406"/>
      <c r="AG501" s="448"/>
      <c r="AH501" s="448"/>
      <c r="AI501" s="448"/>
      <c r="AJ501" s="448"/>
    </row>
    <row r="502" spans="1:36">
      <c r="A502" s="406"/>
      <c r="B502" s="406"/>
      <c r="C502" s="406"/>
      <c r="D502" s="406"/>
      <c r="E502" s="406"/>
      <c r="F502" s="406"/>
      <c r="G502" s="406"/>
      <c r="H502" s="406"/>
      <c r="I502" s="406"/>
      <c r="J502" s="406"/>
      <c r="K502" s="406"/>
      <c r="L502" s="406"/>
      <c r="M502" s="406"/>
      <c r="N502" s="406"/>
      <c r="O502" s="406"/>
      <c r="P502" s="406"/>
      <c r="Q502" s="406"/>
      <c r="R502" s="406"/>
      <c r="S502" s="406"/>
      <c r="T502" s="406"/>
      <c r="U502" s="406"/>
      <c r="V502" s="406"/>
      <c r="W502" s="406"/>
      <c r="X502" s="406"/>
      <c r="Y502" s="406"/>
      <c r="Z502" s="406"/>
      <c r="AA502" s="406"/>
      <c r="AB502" s="406"/>
      <c r="AC502" s="406"/>
      <c r="AD502" s="406"/>
      <c r="AE502" s="406"/>
      <c r="AF502" s="406"/>
      <c r="AG502" s="448"/>
      <c r="AH502" s="448"/>
      <c r="AI502" s="448"/>
      <c r="AJ502" s="448"/>
    </row>
    <row r="503" spans="1:36">
      <c r="A503" s="406"/>
      <c r="B503" s="406"/>
      <c r="C503" s="406"/>
      <c r="D503" s="406"/>
      <c r="E503" s="406"/>
      <c r="F503" s="406"/>
      <c r="G503" s="406"/>
      <c r="H503" s="406"/>
      <c r="I503" s="406"/>
      <c r="J503" s="406"/>
      <c r="K503" s="406"/>
      <c r="L503" s="406"/>
      <c r="M503" s="406"/>
      <c r="N503" s="406"/>
      <c r="O503" s="406"/>
      <c r="P503" s="406"/>
      <c r="Q503" s="406"/>
      <c r="R503" s="406"/>
      <c r="S503" s="406"/>
      <c r="T503" s="406"/>
      <c r="U503" s="406"/>
      <c r="V503" s="406"/>
      <c r="W503" s="406"/>
      <c r="X503" s="406"/>
      <c r="Y503" s="406"/>
      <c r="Z503" s="406"/>
      <c r="AA503" s="406"/>
      <c r="AB503" s="406"/>
      <c r="AC503" s="406"/>
      <c r="AD503" s="406"/>
      <c r="AE503" s="406"/>
      <c r="AF503" s="406"/>
      <c r="AG503" s="448"/>
      <c r="AH503" s="448"/>
      <c r="AI503" s="448"/>
      <c r="AJ503" s="448"/>
    </row>
    <row r="504" spans="1:36">
      <c r="A504" s="406"/>
      <c r="B504" s="406"/>
      <c r="C504" s="406"/>
      <c r="D504" s="406"/>
      <c r="E504" s="406"/>
      <c r="F504" s="406"/>
      <c r="G504" s="406"/>
      <c r="H504" s="406"/>
      <c r="I504" s="406"/>
      <c r="J504" s="406"/>
      <c r="K504" s="406"/>
      <c r="L504" s="406"/>
      <c r="M504" s="406"/>
      <c r="N504" s="406"/>
      <c r="O504" s="406"/>
      <c r="P504" s="406"/>
      <c r="Q504" s="406"/>
      <c r="R504" s="406"/>
      <c r="S504" s="406"/>
      <c r="T504" s="406"/>
      <c r="U504" s="406"/>
      <c r="V504" s="406"/>
      <c r="W504" s="406"/>
      <c r="X504" s="406"/>
      <c r="Y504" s="406"/>
      <c r="Z504" s="406"/>
      <c r="AA504" s="406"/>
      <c r="AB504" s="406"/>
      <c r="AC504" s="406"/>
      <c r="AD504" s="406"/>
      <c r="AE504" s="406"/>
      <c r="AF504" s="406"/>
      <c r="AG504" s="448"/>
      <c r="AH504" s="448"/>
      <c r="AI504" s="448"/>
      <c r="AJ504" s="448"/>
    </row>
    <row r="505" spans="1:36">
      <c r="A505" s="406"/>
      <c r="B505" s="406"/>
      <c r="C505" s="406"/>
      <c r="D505" s="406"/>
      <c r="E505" s="406"/>
      <c r="F505" s="406"/>
      <c r="G505" s="406"/>
      <c r="H505" s="406"/>
      <c r="I505" s="406"/>
      <c r="J505" s="406"/>
      <c r="K505" s="406"/>
      <c r="L505" s="406"/>
      <c r="M505" s="406"/>
      <c r="N505" s="406"/>
      <c r="O505" s="406"/>
      <c r="P505" s="406"/>
      <c r="Q505" s="406"/>
      <c r="R505" s="406"/>
      <c r="S505" s="406"/>
      <c r="T505" s="406"/>
      <c r="U505" s="406"/>
      <c r="V505" s="406"/>
      <c r="W505" s="406"/>
      <c r="X505" s="406"/>
      <c r="Y505" s="406"/>
      <c r="Z505" s="406"/>
      <c r="AA505" s="406"/>
      <c r="AB505" s="406"/>
      <c r="AC505" s="406"/>
      <c r="AD505" s="406"/>
      <c r="AE505" s="406"/>
      <c r="AF505" s="406"/>
      <c r="AG505" s="448"/>
      <c r="AH505" s="448"/>
      <c r="AI505" s="448"/>
      <c r="AJ505" s="448"/>
    </row>
    <row r="506" spans="1:36">
      <c r="A506" s="406"/>
      <c r="B506" s="406"/>
      <c r="C506" s="406"/>
      <c r="D506" s="406"/>
      <c r="E506" s="406"/>
      <c r="F506" s="406"/>
      <c r="G506" s="406"/>
      <c r="H506" s="406"/>
      <c r="I506" s="406"/>
      <c r="J506" s="406"/>
      <c r="K506" s="406"/>
      <c r="L506" s="406"/>
      <c r="M506" s="406"/>
      <c r="N506" s="406"/>
      <c r="O506" s="406"/>
      <c r="P506" s="406"/>
      <c r="Q506" s="406"/>
      <c r="R506" s="406"/>
      <c r="S506" s="406"/>
      <c r="T506" s="406"/>
      <c r="U506" s="406"/>
      <c r="V506" s="406"/>
      <c r="W506" s="406"/>
      <c r="X506" s="406"/>
      <c r="Y506" s="406"/>
      <c r="Z506" s="406"/>
      <c r="AA506" s="406"/>
      <c r="AB506" s="406"/>
      <c r="AC506" s="406"/>
      <c r="AD506" s="406"/>
      <c r="AE506" s="406"/>
      <c r="AF506" s="406"/>
      <c r="AG506" s="448"/>
      <c r="AH506" s="448"/>
      <c r="AI506" s="448"/>
      <c r="AJ506" s="448"/>
    </row>
    <row r="507" spans="1:36">
      <c r="A507" s="406"/>
      <c r="B507" s="406"/>
      <c r="C507" s="406"/>
      <c r="D507" s="406"/>
      <c r="E507" s="406"/>
      <c r="F507" s="406"/>
      <c r="G507" s="406"/>
      <c r="H507" s="406"/>
      <c r="I507" s="406"/>
      <c r="J507" s="406"/>
      <c r="K507" s="406"/>
      <c r="L507" s="406"/>
      <c r="M507" s="406"/>
      <c r="N507" s="406"/>
      <c r="O507" s="406"/>
      <c r="P507" s="406"/>
      <c r="Q507" s="406"/>
      <c r="R507" s="406"/>
      <c r="S507" s="406"/>
      <c r="T507" s="406"/>
      <c r="U507" s="406"/>
      <c r="V507" s="406"/>
      <c r="W507" s="406"/>
      <c r="X507" s="406"/>
      <c r="Y507" s="406"/>
      <c r="Z507" s="406"/>
      <c r="AA507" s="406"/>
      <c r="AB507" s="406"/>
      <c r="AC507" s="406"/>
      <c r="AD507" s="406"/>
      <c r="AE507" s="406"/>
      <c r="AF507" s="406"/>
      <c r="AG507" s="448"/>
      <c r="AH507" s="448"/>
      <c r="AI507" s="448"/>
      <c r="AJ507" s="448"/>
    </row>
    <row r="508" spans="1:36">
      <c r="A508" s="406"/>
      <c r="B508" s="406"/>
      <c r="C508" s="406"/>
      <c r="D508" s="406"/>
      <c r="E508" s="406"/>
      <c r="F508" s="406"/>
      <c r="G508" s="406"/>
      <c r="H508" s="406"/>
      <c r="I508" s="406"/>
      <c r="J508" s="406"/>
      <c r="K508" s="406"/>
      <c r="L508" s="406"/>
      <c r="M508" s="406"/>
      <c r="N508" s="406"/>
      <c r="O508" s="406"/>
      <c r="P508" s="406"/>
      <c r="Q508" s="406"/>
      <c r="R508" s="406"/>
      <c r="S508" s="406"/>
      <c r="T508" s="406"/>
      <c r="U508" s="406"/>
      <c r="V508" s="406"/>
      <c r="W508" s="406"/>
      <c r="X508" s="406"/>
      <c r="Y508" s="406"/>
      <c r="Z508" s="406"/>
      <c r="AA508" s="406"/>
      <c r="AB508" s="406"/>
      <c r="AC508" s="406"/>
      <c r="AD508" s="406"/>
      <c r="AE508" s="406"/>
      <c r="AF508" s="406"/>
      <c r="AG508" s="448"/>
      <c r="AH508" s="448"/>
      <c r="AI508" s="448"/>
      <c r="AJ508" s="448"/>
    </row>
    <row r="509" spans="1:36">
      <c r="A509" s="406"/>
      <c r="B509" s="406"/>
      <c r="C509" s="406"/>
      <c r="D509" s="406"/>
      <c r="E509" s="406"/>
      <c r="F509" s="406"/>
      <c r="G509" s="406"/>
      <c r="H509" s="406"/>
      <c r="I509" s="406"/>
      <c r="J509" s="406"/>
      <c r="K509" s="406"/>
      <c r="L509" s="406"/>
      <c r="M509" s="406"/>
      <c r="N509" s="406"/>
      <c r="O509" s="406"/>
      <c r="P509" s="406"/>
      <c r="Q509" s="406"/>
      <c r="R509" s="406"/>
      <c r="S509" s="406"/>
      <c r="T509" s="406"/>
      <c r="U509" s="406"/>
      <c r="V509" s="406"/>
      <c r="W509" s="406"/>
      <c r="X509" s="406"/>
      <c r="Y509" s="406"/>
      <c r="Z509" s="406"/>
      <c r="AA509" s="406"/>
      <c r="AB509" s="406"/>
      <c r="AC509" s="406"/>
      <c r="AD509" s="406"/>
      <c r="AE509" s="406"/>
      <c r="AF509" s="406"/>
      <c r="AG509" s="448"/>
      <c r="AH509" s="448"/>
      <c r="AI509" s="448"/>
      <c r="AJ509" s="448"/>
    </row>
    <row r="510" spans="1:36">
      <c r="A510" s="406"/>
      <c r="B510" s="406"/>
      <c r="C510" s="406"/>
      <c r="D510" s="406"/>
      <c r="E510" s="406"/>
      <c r="F510" s="406"/>
      <c r="G510" s="406"/>
      <c r="H510" s="406"/>
      <c r="I510" s="406"/>
      <c r="J510" s="406"/>
      <c r="K510" s="406"/>
      <c r="L510" s="406"/>
      <c r="M510" s="406"/>
      <c r="N510" s="406"/>
      <c r="O510" s="406"/>
      <c r="P510" s="406"/>
      <c r="Q510" s="406"/>
      <c r="R510" s="406"/>
      <c r="S510" s="406"/>
      <c r="T510" s="406"/>
      <c r="U510" s="406"/>
      <c r="V510" s="406"/>
      <c r="W510" s="406"/>
      <c r="X510" s="406"/>
      <c r="Y510" s="406"/>
      <c r="Z510" s="406"/>
      <c r="AA510" s="406"/>
      <c r="AB510" s="406"/>
      <c r="AC510" s="406"/>
      <c r="AD510" s="406"/>
      <c r="AE510" s="406"/>
      <c r="AF510" s="406"/>
      <c r="AG510" s="448"/>
      <c r="AH510" s="448"/>
      <c r="AI510" s="448"/>
      <c r="AJ510" s="448"/>
    </row>
    <row r="511" spans="1:36">
      <c r="A511" s="406"/>
      <c r="B511" s="406"/>
      <c r="C511" s="406"/>
      <c r="D511" s="406"/>
      <c r="E511" s="406"/>
      <c r="F511" s="406"/>
      <c r="G511" s="406"/>
      <c r="H511" s="406"/>
      <c r="I511" s="406"/>
      <c r="J511" s="406"/>
      <c r="K511" s="406"/>
      <c r="L511" s="406"/>
      <c r="M511" s="406"/>
      <c r="N511" s="406"/>
      <c r="O511" s="406"/>
      <c r="P511" s="406"/>
      <c r="Q511" s="406"/>
      <c r="R511" s="406"/>
      <c r="S511" s="406"/>
      <c r="T511" s="406"/>
      <c r="U511" s="406"/>
      <c r="V511" s="406"/>
      <c r="W511" s="406"/>
      <c r="X511" s="406"/>
      <c r="Y511" s="406"/>
      <c r="Z511" s="406"/>
      <c r="AA511" s="406"/>
      <c r="AB511" s="406"/>
      <c r="AC511" s="406"/>
      <c r="AD511" s="406"/>
      <c r="AE511" s="406"/>
      <c r="AF511" s="406"/>
      <c r="AG511" s="448"/>
      <c r="AH511" s="448"/>
      <c r="AI511" s="448"/>
      <c r="AJ511" s="448"/>
    </row>
    <row r="512" spans="1:36">
      <c r="A512" s="406"/>
      <c r="B512" s="406"/>
      <c r="C512" s="406"/>
      <c r="D512" s="406"/>
      <c r="E512" s="406"/>
      <c r="F512" s="406"/>
      <c r="G512" s="406"/>
      <c r="H512" s="406"/>
      <c r="I512" s="406"/>
      <c r="J512" s="406"/>
      <c r="K512" s="406"/>
      <c r="L512" s="406"/>
      <c r="M512" s="406"/>
      <c r="N512" s="406"/>
      <c r="O512" s="406"/>
      <c r="P512" s="406"/>
      <c r="Q512" s="406"/>
      <c r="R512" s="406"/>
      <c r="S512" s="406"/>
      <c r="T512" s="406"/>
      <c r="U512" s="406"/>
      <c r="V512" s="406"/>
      <c r="W512" s="406"/>
      <c r="X512" s="406"/>
      <c r="Y512" s="406"/>
      <c r="Z512" s="406"/>
      <c r="AA512" s="406"/>
      <c r="AB512" s="406"/>
      <c r="AC512" s="406"/>
      <c r="AD512" s="406"/>
      <c r="AE512" s="406"/>
      <c r="AF512" s="406"/>
      <c r="AG512" s="448"/>
      <c r="AH512" s="448"/>
      <c r="AI512" s="448"/>
      <c r="AJ512" s="448"/>
    </row>
    <row r="513" spans="1:36">
      <c r="A513" s="406"/>
      <c r="B513" s="406"/>
      <c r="C513" s="406"/>
      <c r="D513" s="406"/>
      <c r="E513" s="406"/>
      <c r="F513" s="406"/>
      <c r="G513" s="406"/>
      <c r="H513" s="406"/>
      <c r="I513" s="406"/>
      <c r="J513" s="406"/>
      <c r="K513" s="406"/>
      <c r="L513" s="406"/>
      <c r="M513" s="406"/>
      <c r="N513" s="406"/>
      <c r="O513" s="406"/>
      <c r="P513" s="406"/>
      <c r="Q513" s="406"/>
      <c r="R513" s="406"/>
      <c r="S513" s="406"/>
      <c r="T513" s="406"/>
      <c r="U513" s="406"/>
      <c r="V513" s="406"/>
      <c r="W513" s="406"/>
      <c r="X513" s="406"/>
      <c r="Y513" s="406"/>
      <c r="Z513" s="406"/>
      <c r="AA513" s="406"/>
      <c r="AB513" s="406"/>
      <c r="AC513" s="406"/>
      <c r="AD513" s="406"/>
      <c r="AE513" s="406"/>
      <c r="AF513" s="406"/>
      <c r="AG513" s="448"/>
      <c r="AH513" s="448"/>
      <c r="AI513" s="448"/>
      <c r="AJ513" s="448"/>
    </row>
    <row r="514" spans="1:36">
      <c r="A514" s="406"/>
      <c r="B514" s="406"/>
      <c r="C514" s="406"/>
      <c r="D514" s="406"/>
      <c r="E514" s="406"/>
      <c r="F514" s="406"/>
      <c r="G514" s="406"/>
      <c r="H514" s="406"/>
      <c r="I514" s="406"/>
      <c r="J514" s="406"/>
      <c r="K514" s="406"/>
      <c r="L514" s="406"/>
      <c r="M514" s="406"/>
      <c r="N514" s="406"/>
      <c r="O514" s="406"/>
      <c r="P514" s="406"/>
      <c r="Q514" s="406"/>
      <c r="R514" s="406"/>
      <c r="S514" s="406"/>
      <c r="T514" s="406"/>
      <c r="U514" s="406"/>
      <c r="V514" s="406"/>
      <c r="W514" s="406"/>
      <c r="X514" s="406"/>
      <c r="Y514" s="406"/>
      <c r="Z514" s="406"/>
      <c r="AA514" s="406"/>
      <c r="AB514" s="406"/>
      <c r="AC514" s="406"/>
      <c r="AD514" s="406"/>
      <c r="AE514" s="406"/>
      <c r="AF514" s="406"/>
      <c r="AG514" s="448"/>
      <c r="AH514" s="448"/>
      <c r="AI514" s="448"/>
      <c r="AJ514" s="448"/>
    </row>
    <row r="515" spans="1:36">
      <c r="A515" s="406"/>
      <c r="B515" s="406"/>
      <c r="C515" s="406"/>
      <c r="D515" s="406"/>
      <c r="E515" s="406"/>
      <c r="F515" s="406"/>
      <c r="G515" s="406"/>
      <c r="H515" s="406"/>
      <c r="I515" s="406"/>
      <c r="J515" s="406"/>
      <c r="K515" s="406"/>
      <c r="L515" s="406"/>
      <c r="M515" s="406"/>
      <c r="N515" s="406"/>
      <c r="O515" s="406"/>
      <c r="P515" s="406"/>
      <c r="Q515" s="406"/>
      <c r="R515" s="406"/>
      <c r="S515" s="406"/>
      <c r="T515" s="406"/>
      <c r="U515" s="406"/>
      <c r="V515" s="406"/>
      <c r="W515" s="406"/>
      <c r="X515" s="406"/>
      <c r="Y515" s="406"/>
      <c r="Z515" s="406"/>
      <c r="AA515" s="406"/>
      <c r="AB515" s="406"/>
      <c r="AC515" s="406"/>
      <c r="AD515" s="406"/>
      <c r="AE515" s="406"/>
      <c r="AF515" s="406"/>
      <c r="AG515" s="448"/>
      <c r="AH515" s="448"/>
      <c r="AI515" s="448"/>
      <c r="AJ515" s="448"/>
    </row>
    <row r="516" spans="1:36">
      <c r="A516" s="406"/>
      <c r="B516" s="406"/>
      <c r="C516" s="406"/>
      <c r="D516" s="406"/>
      <c r="E516" s="406"/>
      <c r="F516" s="406"/>
      <c r="G516" s="406"/>
      <c r="H516" s="406"/>
      <c r="I516" s="406"/>
      <c r="J516" s="406"/>
      <c r="K516" s="406"/>
      <c r="L516" s="406"/>
      <c r="M516" s="406"/>
      <c r="N516" s="406"/>
      <c r="O516" s="406"/>
      <c r="P516" s="406"/>
      <c r="Q516" s="406"/>
      <c r="R516" s="406"/>
      <c r="S516" s="406"/>
      <c r="T516" s="406"/>
      <c r="U516" s="406"/>
      <c r="V516" s="406"/>
      <c r="W516" s="406"/>
      <c r="X516" s="406"/>
      <c r="Y516" s="406"/>
      <c r="Z516" s="406"/>
      <c r="AA516" s="406"/>
      <c r="AB516" s="406"/>
      <c r="AC516" s="406"/>
      <c r="AD516" s="406"/>
      <c r="AE516" s="406"/>
      <c r="AF516" s="406"/>
      <c r="AG516" s="448"/>
      <c r="AH516" s="448"/>
      <c r="AI516" s="448"/>
      <c r="AJ516" s="448"/>
    </row>
    <row r="517" spans="1:36">
      <c r="A517" s="406"/>
      <c r="B517" s="406"/>
      <c r="C517" s="406"/>
      <c r="D517" s="406"/>
      <c r="E517" s="406"/>
      <c r="F517" s="406"/>
      <c r="G517" s="406"/>
      <c r="H517" s="406"/>
      <c r="I517" s="406"/>
      <c r="J517" s="406"/>
      <c r="K517" s="406"/>
      <c r="L517" s="406"/>
      <c r="M517" s="406"/>
      <c r="N517" s="406"/>
      <c r="O517" s="406"/>
      <c r="P517" s="406"/>
      <c r="Q517" s="406"/>
      <c r="R517" s="406"/>
      <c r="S517" s="406"/>
      <c r="T517" s="406"/>
      <c r="U517" s="406"/>
      <c r="V517" s="406"/>
      <c r="W517" s="406"/>
      <c r="X517" s="406"/>
      <c r="Y517" s="406"/>
      <c r="Z517" s="406"/>
      <c r="AA517" s="406"/>
      <c r="AB517" s="406"/>
      <c r="AC517" s="406"/>
      <c r="AD517" s="406"/>
      <c r="AE517" s="406"/>
      <c r="AF517" s="406"/>
      <c r="AG517" s="448"/>
      <c r="AH517" s="448"/>
      <c r="AI517" s="448"/>
      <c r="AJ517" s="448"/>
    </row>
    <row r="518" spans="1:36">
      <c r="A518" s="406"/>
      <c r="B518" s="406"/>
      <c r="C518" s="406"/>
      <c r="D518" s="406"/>
      <c r="E518" s="406"/>
      <c r="F518" s="406"/>
      <c r="G518" s="406"/>
      <c r="H518" s="406"/>
      <c r="I518" s="406"/>
      <c r="J518" s="406"/>
      <c r="K518" s="406"/>
      <c r="L518" s="406"/>
      <c r="M518" s="406"/>
      <c r="N518" s="406"/>
      <c r="O518" s="406"/>
      <c r="P518" s="406"/>
      <c r="Q518" s="406"/>
      <c r="R518" s="406"/>
      <c r="S518" s="406"/>
      <c r="T518" s="406"/>
      <c r="U518" s="406"/>
      <c r="V518" s="406"/>
      <c r="W518" s="406"/>
      <c r="X518" s="406"/>
      <c r="Y518" s="406"/>
      <c r="Z518" s="406"/>
      <c r="AA518" s="406"/>
      <c r="AB518" s="406"/>
      <c r="AC518" s="406"/>
      <c r="AD518" s="406"/>
      <c r="AE518" s="406"/>
      <c r="AF518" s="406"/>
      <c r="AG518" s="448"/>
      <c r="AH518" s="448"/>
      <c r="AI518" s="448"/>
      <c r="AJ518" s="448"/>
    </row>
    <row r="519" spans="1:36">
      <c r="A519" s="406"/>
      <c r="B519" s="406"/>
      <c r="C519" s="406"/>
      <c r="D519" s="406"/>
      <c r="E519" s="406"/>
      <c r="F519" s="406"/>
      <c r="G519" s="406"/>
      <c r="H519" s="406"/>
      <c r="I519" s="406"/>
      <c r="J519" s="406"/>
      <c r="K519" s="406"/>
      <c r="L519" s="406"/>
      <c r="M519" s="406"/>
      <c r="N519" s="406"/>
      <c r="O519" s="406"/>
      <c r="P519" s="406"/>
      <c r="Q519" s="406"/>
      <c r="R519" s="406"/>
      <c r="S519" s="406"/>
      <c r="T519" s="406"/>
      <c r="U519" s="406"/>
      <c r="V519" s="406"/>
      <c r="W519" s="406"/>
      <c r="X519" s="406"/>
      <c r="Y519" s="406"/>
      <c r="Z519" s="406"/>
      <c r="AA519" s="406"/>
      <c r="AB519" s="406"/>
      <c r="AC519" s="406"/>
      <c r="AD519" s="406"/>
      <c r="AE519" s="406"/>
      <c r="AF519" s="406"/>
      <c r="AG519" s="448"/>
      <c r="AH519" s="448"/>
      <c r="AI519" s="448"/>
      <c r="AJ519" s="448"/>
    </row>
    <row r="520" spans="1:36">
      <c r="A520" s="406"/>
      <c r="B520" s="406"/>
      <c r="C520" s="406"/>
      <c r="D520" s="406"/>
      <c r="E520" s="406"/>
      <c r="F520" s="406"/>
      <c r="G520" s="406"/>
      <c r="H520" s="406"/>
      <c r="I520" s="406"/>
      <c r="J520" s="406"/>
      <c r="K520" s="406"/>
      <c r="L520" s="406"/>
      <c r="M520" s="406"/>
      <c r="N520" s="406"/>
      <c r="O520" s="406"/>
      <c r="P520" s="406"/>
      <c r="Q520" s="406"/>
      <c r="R520" s="406"/>
      <c r="S520" s="406"/>
      <c r="T520" s="406"/>
      <c r="U520" s="406"/>
      <c r="V520" s="406"/>
      <c r="W520" s="406"/>
      <c r="X520" s="406"/>
      <c r="Y520" s="406"/>
      <c r="Z520" s="406"/>
      <c r="AA520" s="406"/>
      <c r="AB520" s="406"/>
      <c r="AC520" s="406"/>
      <c r="AD520" s="406"/>
      <c r="AE520" s="406"/>
      <c r="AF520" s="406"/>
      <c r="AG520" s="448"/>
      <c r="AH520" s="448"/>
      <c r="AI520" s="448"/>
      <c r="AJ520" s="448"/>
    </row>
    <row r="521" spans="1:36">
      <c r="A521" s="406"/>
      <c r="B521" s="406"/>
      <c r="C521" s="406"/>
      <c r="D521" s="406"/>
      <c r="E521" s="406"/>
      <c r="F521" s="406"/>
      <c r="G521" s="406"/>
      <c r="H521" s="406"/>
      <c r="I521" s="406"/>
      <c r="J521" s="406"/>
      <c r="K521" s="406"/>
      <c r="L521" s="406"/>
      <c r="M521" s="406"/>
      <c r="N521" s="406"/>
      <c r="O521" s="406"/>
      <c r="P521" s="406"/>
      <c r="Q521" s="406"/>
      <c r="R521" s="406"/>
      <c r="S521" s="406"/>
      <c r="T521" s="406"/>
      <c r="U521" s="406"/>
      <c r="V521" s="406"/>
      <c r="W521" s="406"/>
      <c r="X521" s="406"/>
      <c r="Y521" s="406"/>
      <c r="Z521" s="406"/>
      <c r="AA521" s="406"/>
      <c r="AB521" s="406"/>
      <c r="AC521" s="406"/>
      <c r="AD521" s="406"/>
      <c r="AE521" s="406"/>
      <c r="AF521" s="406"/>
      <c r="AG521" s="448"/>
      <c r="AH521" s="448"/>
      <c r="AI521" s="448"/>
      <c r="AJ521" s="448"/>
    </row>
    <row r="522" spans="1:36">
      <c r="A522" s="406"/>
      <c r="B522" s="406"/>
      <c r="C522" s="406"/>
      <c r="D522" s="406"/>
      <c r="E522" s="406"/>
      <c r="F522" s="406"/>
      <c r="G522" s="406"/>
      <c r="H522" s="406"/>
      <c r="I522" s="406"/>
      <c r="J522" s="406"/>
      <c r="K522" s="406"/>
      <c r="L522" s="406"/>
      <c r="M522" s="406"/>
      <c r="N522" s="406"/>
      <c r="O522" s="406"/>
      <c r="P522" s="406"/>
      <c r="Q522" s="406"/>
      <c r="R522" s="406"/>
      <c r="S522" s="406"/>
      <c r="T522" s="406"/>
      <c r="U522" s="406"/>
      <c r="V522" s="406"/>
      <c r="W522" s="406"/>
      <c r="X522" s="406"/>
      <c r="Y522" s="406"/>
      <c r="Z522" s="406"/>
      <c r="AA522" s="406"/>
      <c r="AB522" s="406"/>
      <c r="AC522" s="406"/>
      <c r="AD522" s="406"/>
      <c r="AE522" s="406"/>
      <c r="AF522" s="406"/>
      <c r="AG522" s="448"/>
      <c r="AH522" s="448"/>
      <c r="AI522" s="448"/>
      <c r="AJ522" s="448"/>
    </row>
    <row r="523" spans="1:36">
      <c r="A523" s="406"/>
      <c r="B523" s="406"/>
      <c r="C523" s="406"/>
      <c r="D523" s="406"/>
      <c r="E523" s="406"/>
      <c r="F523" s="406"/>
      <c r="G523" s="406"/>
      <c r="H523" s="406"/>
      <c r="I523" s="406"/>
      <c r="J523" s="406"/>
      <c r="K523" s="406"/>
      <c r="L523" s="406"/>
      <c r="M523" s="406"/>
      <c r="N523" s="406"/>
      <c r="O523" s="406"/>
      <c r="P523" s="406"/>
      <c r="Q523" s="406"/>
      <c r="R523" s="406"/>
      <c r="S523" s="406"/>
      <c r="T523" s="406"/>
      <c r="U523" s="406"/>
      <c r="V523" s="406"/>
      <c r="W523" s="406"/>
      <c r="X523" s="406"/>
      <c r="Y523" s="406"/>
      <c r="Z523" s="406"/>
      <c r="AA523" s="406"/>
      <c r="AB523" s="406"/>
      <c r="AC523" s="406"/>
      <c r="AD523" s="406"/>
      <c r="AE523" s="406"/>
      <c r="AF523" s="406"/>
      <c r="AG523" s="448"/>
      <c r="AH523" s="448"/>
      <c r="AI523" s="448"/>
      <c r="AJ523" s="448"/>
    </row>
    <row r="524" spans="1:36">
      <c r="A524" s="406"/>
      <c r="B524" s="406"/>
      <c r="C524" s="406"/>
      <c r="D524" s="406"/>
      <c r="E524" s="406"/>
      <c r="F524" s="406"/>
      <c r="G524" s="406"/>
      <c r="H524" s="406"/>
      <c r="I524" s="406"/>
      <c r="J524" s="406"/>
      <c r="K524" s="406"/>
      <c r="L524" s="406"/>
      <c r="M524" s="406"/>
      <c r="N524" s="406"/>
      <c r="O524" s="406"/>
      <c r="P524" s="406"/>
      <c r="Q524" s="406"/>
      <c r="R524" s="406"/>
      <c r="S524" s="406"/>
      <c r="T524" s="406"/>
      <c r="U524" s="406"/>
      <c r="V524" s="406"/>
      <c r="W524" s="406"/>
      <c r="X524" s="406"/>
      <c r="Y524" s="406"/>
      <c r="Z524" s="406"/>
      <c r="AA524" s="406"/>
      <c r="AB524" s="406"/>
      <c r="AC524" s="406"/>
      <c r="AD524" s="406"/>
      <c r="AE524" s="406"/>
      <c r="AF524" s="406"/>
      <c r="AG524" s="448"/>
      <c r="AH524" s="448"/>
      <c r="AI524" s="448"/>
      <c r="AJ524" s="448"/>
    </row>
    <row r="525" spans="1:36">
      <c r="A525" s="406"/>
      <c r="B525" s="406"/>
      <c r="C525" s="406"/>
      <c r="D525" s="406"/>
      <c r="E525" s="406"/>
      <c r="F525" s="406"/>
      <c r="G525" s="406"/>
      <c r="H525" s="406"/>
      <c r="I525" s="406"/>
      <c r="J525" s="406"/>
      <c r="K525" s="406"/>
      <c r="L525" s="406"/>
      <c r="M525" s="406"/>
      <c r="N525" s="406"/>
      <c r="O525" s="406"/>
      <c r="P525" s="406"/>
      <c r="Q525" s="406"/>
      <c r="R525" s="406"/>
      <c r="S525" s="406"/>
      <c r="T525" s="406"/>
      <c r="U525" s="406"/>
      <c r="V525" s="406"/>
      <c r="W525" s="406"/>
      <c r="X525" s="406"/>
      <c r="Y525" s="406"/>
      <c r="Z525" s="406"/>
      <c r="AA525" s="406"/>
      <c r="AB525" s="406"/>
      <c r="AC525" s="406"/>
      <c r="AD525" s="406"/>
      <c r="AE525" s="406"/>
      <c r="AF525" s="406"/>
      <c r="AG525" s="448"/>
      <c r="AH525" s="448"/>
      <c r="AI525" s="448"/>
      <c r="AJ525" s="448"/>
    </row>
    <row r="526" spans="1:36">
      <c r="A526" s="406"/>
      <c r="B526" s="406"/>
      <c r="C526" s="406"/>
      <c r="D526" s="406"/>
      <c r="E526" s="406"/>
      <c r="F526" s="406"/>
      <c r="G526" s="406"/>
      <c r="H526" s="406"/>
      <c r="I526" s="406"/>
      <c r="J526" s="406"/>
      <c r="K526" s="406"/>
      <c r="L526" s="406"/>
      <c r="M526" s="406"/>
      <c r="N526" s="406"/>
      <c r="O526" s="406"/>
      <c r="P526" s="406"/>
      <c r="Q526" s="406"/>
      <c r="R526" s="406"/>
      <c r="S526" s="406"/>
      <c r="T526" s="406"/>
      <c r="U526" s="406"/>
      <c r="V526" s="406"/>
      <c r="W526" s="406"/>
      <c r="X526" s="406"/>
      <c r="Y526" s="406"/>
      <c r="Z526" s="406"/>
      <c r="AA526" s="406"/>
      <c r="AB526" s="406"/>
      <c r="AC526" s="406"/>
      <c r="AD526" s="406"/>
      <c r="AE526" s="406"/>
      <c r="AF526" s="406"/>
      <c r="AG526" s="448"/>
      <c r="AH526" s="448"/>
      <c r="AI526" s="448"/>
      <c r="AJ526" s="448"/>
    </row>
    <row r="527" spans="1:36">
      <c r="A527" s="406"/>
      <c r="B527" s="406"/>
      <c r="C527" s="406"/>
      <c r="D527" s="406"/>
      <c r="E527" s="406"/>
      <c r="F527" s="406"/>
      <c r="G527" s="406"/>
      <c r="H527" s="406"/>
      <c r="I527" s="406"/>
      <c r="J527" s="406"/>
      <c r="K527" s="406"/>
      <c r="L527" s="406"/>
      <c r="M527" s="406"/>
      <c r="N527" s="406"/>
      <c r="O527" s="406"/>
      <c r="P527" s="406"/>
      <c r="Q527" s="406"/>
      <c r="R527" s="406"/>
      <c r="S527" s="406"/>
      <c r="T527" s="406"/>
      <c r="U527" s="406"/>
      <c r="V527" s="406"/>
      <c r="W527" s="406"/>
      <c r="X527" s="406"/>
      <c r="Y527" s="406"/>
      <c r="Z527" s="406"/>
      <c r="AA527" s="406"/>
      <c r="AB527" s="406"/>
      <c r="AC527" s="406"/>
      <c r="AD527" s="406"/>
      <c r="AE527" s="406"/>
      <c r="AF527" s="406"/>
      <c r="AG527" s="448"/>
      <c r="AH527" s="448"/>
      <c r="AI527" s="448"/>
      <c r="AJ527" s="448"/>
    </row>
    <row r="528" spans="1:36">
      <c r="A528" s="406"/>
      <c r="B528" s="406"/>
      <c r="C528" s="406"/>
      <c r="D528" s="406"/>
      <c r="E528" s="406"/>
      <c r="F528" s="406"/>
      <c r="G528" s="406"/>
      <c r="H528" s="406"/>
      <c r="I528" s="406"/>
      <c r="J528" s="406"/>
      <c r="K528" s="406"/>
      <c r="L528" s="406"/>
      <c r="M528" s="406"/>
      <c r="N528" s="406"/>
      <c r="O528" s="406"/>
      <c r="P528" s="406"/>
      <c r="Q528" s="406"/>
      <c r="R528" s="406"/>
      <c r="S528" s="406"/>
      <c r="T528" s="406"/>
      <c r="U528" s="406"/>
      <c r="V528" s="406"/>
      <c r="W528" s="406"/>
      <c r="X528" s="406"/>
      <c r="Y528" s="406"/>
      <c r="Z528" s="406"/>
      <c r="AA528" s="406"/>
      <c r="AB528" s="406"/>
      <c r="AC528" s="406"/>
      <c r="AD528" s="406"/>
      <c r="AE528" s="406"/>
      <c r="AF528" s="406"/>
      <c r="AG528" s="448"/>
      <c r="AH528" s="448"/>
      <c r="AI528" s="448"/>
      <c r="AJ528" s="448"/>
    </row>
    <row r="529" spans="1:36">
      <c r="A529" s="406"/>
      <c r="B529" s="406"/>
      <c r="C529" s="406"/>
      <c r="D529" s="406"/>
      <c r="E529" s="406"/>
      <c r="F529" s="406"/>
      <c r="G529" s="406"/>
      <c r="H529" s="406"/>
      <c r="I529" s="406"/>
      <c r="J529" s="406"/>
      <c r="K529" s="406"/>
      <c r="L529" s="406"/>
      <c r="M529" s="406"/>
      <c r="N529" s="406"/>
      <c r="O529" s="406"/>
      <c r="P529" s="406"/>
      <c r="Q529" s="406"/>
      <c r="R529" s="406"/>
      <c r="S529" s="406"/>
      <c r="T529" s="406"/>
      <c r="U529" s="406"/>
      <c r="V529" s="406"/>
      <c r="W529" s="406"/>
      <c r="X529" s="406"/>
      <c r="Y529" s="406"/>
      <c r="Z529" s="406"/>
      <c r="AA529" s="406"/>
      <c r="AB529" s="406"/>
      <c r="AC529" s="406"/>
      <c r="AD529" s="406"/>
      <c r="AE529" s="406"/>
      <c r="AF529" s="406"/>
      <c r="AG529" s="448"/>
      <c r="AH529" s="448"/>
      <c r="AI529" s="448"/>
      <c r="AJ529" s="448"/>
    </row>
    <row r="530" spans="1:36">
      <c r="A530" s="406"/>
      <c r="B530" s="406"/>
      <c r="C530" s="406"/>
      <c r="D530" s="406"/>
      <c r="E530" s="406"/>
      <c r="F530" s="406"/>
      <c r="G530" s="406"/>
      <c r="H530" s="406"/>
      <c r="I530" s="406"/>
      <c r="J530" s="406"/>
      <c r="K530" s="406"/>
      <c r="L530" s="406"/>
      <c r="M530" s="406"/>
      <c r="N530" s="406"/>
      <c r="O530" s="406"/>
      <c r="P530" s="406"/>
      <c r="Q530" s="406"/>
      <c r="R530" s="406"/>
      <c r="S530" s="406"/>
      <c r="T530" s="406"/>
      <c r="U530" s="406"/>
      <c r="V530" s="406"/>
      <c r="W530" s="406"/>
      <c r="X530" s="406"/>
      <c r="Y530" s="406"/>
      <c r="Z530" s="406"/>
      <c r="AA530" s="406"/>
      <c r="AB530" s="406"/>
      <c r="AC530" s="406"/>
      <c r="AD530" s="406"/>
      <c r="AE530" s="406"/>
      <c r="AF530" s="406"/>
      <c r="AG530" s="448"/>
      <c r="AH530" s="448"/>
      <c r="AI530" s="448"/>
      <c r="AJ530" s="448"/>
    </row>
    <row r="531" spans="1:36">
      <c r="A531" s="406"/>
      <c r="B531" s="406"/>
      <c r="C531" s="406"/>
      <c r="D531" s="406"/>
      <c r="E531" s="406"/>
      <c r="F531" s="406"/>
      <c r="G531" s="406"/>
      <c r="H531" s="406"/>
      <c r="I531" s="406"/>
      <c r="J531" s="406"/>
      <c r="K531" s="406"/>
      <c r="L531" s="406"/>
      <c r="M531" s="406"/>
      <c r="N531" s="406"/>
      <c r="O531" s="406"/>
      <c r="P531" s="406"/>
      <c r="Q531" s="406"/>
      <c r="R531" s="406"/>
      <c r="S531" s="406"/>
      <c r="T531" s="406"/>
      <c r="U531" s="406"/>
      <c r="V531" s="406"/>
      <c r="W531" s="406"/>
      <c r="X531" s="406"/>
      <c r="Y531" s="406"/>
      <c r="Z531" s="406"/>
      <c r="AA531" s="406"/>
      <c r="AB531" s="406"/>
      <c r="AC531" s="406"/>
      <c r="AD531" s="406"/>
      <c r="AE531" s="406"/>
      <c r="AF531" s="406"/>
      <c r="AG531" s="448"/>
      <c r="AH531" s="448"/>
      <c r="AI531" s="448"/>
      <c r="AJ531" s="448"/>
    </row>
    <row r="532" spans="1:36">
      <c r="A532" s="406"/>
      <c r="B532" s="406"/>
      <c r="C532" s="406"/>
      <c r="D532" s="406"/>
      <c r="E532" s="406"/>
      <c r="F532" s="406"/>
      <c r="G532" s="406"/>
      <c r="H532" s="406"/>
      <c r="I532" s="406"/>
      <c r="J532" s="406"/>
      <c r="K532" s="406"/>
      <c r="L532" s="406"/>
      <c r="M532" s="406"/>
      <c r="N532" s="406"/>
      <c r="O532" s="406"/>
      <c r="P532" s="406"/>
      <c r="Q532" s="406"/>
      <c r="R532" s="406"/>
      <c r="S532" s="406"/>
      <c r="T532" s="406"/>
      <c r="U532" s="406"/>
      <c r="V532" s="406"/>
      <c r="W532" s="406"/>
      <c r="X532" s="406"/>
      <c r="Y532" s="406"/>
      <c r="Z532" s="406"/>
      <c r="AA532" s="406"/>
      <c r="AB532" s="406"/>
      <c r="AC532" s="406"/>
      <c r="AD532" s="406"/>
      <c r="AE532" s="406"/>
      <c r="AF532" s="406"/>
      <c r="AG532" s="448"/>
      <c r="AH532" s="448"/>
      <c r="AI532" s="448"/>
      <c r="AJ532" s="448"/>
    </row>
    <row r="533" spans="1:36">
      <c r="A533" s="406"/>
      <c r="B533" s="406"/>
      <c r="C533" s="406"/>
      <c r="D533" s="406"/>
      <c r="E533" s="406"/>
      <c r="F533" s="406"/>
      <c r="G533" s="406"/>
      <c r="H533" s="406"/>
      <c r="I533" s="406"/>
      <c r="J533" s="406"/>
      <c r="K533" s="406"/>
      <c r="L533" s="406"/>
      <c r="M533" s="406"/>
      <c r="N533" s="406"/>
      <c r="O533" s="406"/>
      <c r="P533" s="406"/>
      <c r="Q533" s="406"/>
      <c r="R533" s="406"/>
      <c r="S533" s="406"/>
      <c r="T533" s="406"/>
      <c r="U533" s="406"/>
      <c r="V533" s="406"/>
      <c r="W533" s="406"/>
      <c r="X533" s="406"/>
      <c r="Y533" s="406"/>
      <c r="Z533" s="406"/>
      <c r="AA533" s="406"/>
      <c r="AB533" s="406"/>
      <c r="AC533" s="406"/>
      <c r="AD533" s="406"/>
      <c r="AE533" s="406"/>
      <c r="AF533" s="406"/>
      <c r="AG533" s="448"/>
      <c r="AH533" s="448"/>
      <c r="AI533" s="448"/>
      <c r="AJ533" s="448"/>
    </row>
    <row r="534" spans="1:36">
      <c r="A534" s="406"/>
      <c r="B534" s="406"/>
      <c r="C534" s="406"/>
      <c r="D534" s="406"/>
      <c r="E534" s="406"/>
      <c r="F534" s="406"/>
      <c r="G534" s="406"/>
      <c r="H534" s="406"/>
      <c r="I534" s="406"/>
      <c r="J534" s="406"/>
      <c r="K534" s="406"/>
      <c r="L534" s="406"/>
      <c r="M534" s="406"/>
      <c r="N534" s="406"/>
      <c r="O534" s="406"/>
      <c r="P534" s="406"/>
      <c r="Q534" s="406"/>
      <c r="R534" s="406"/>
      <c r="S534" s="406"/>
      <c r="T534" s="406"/>
      <c r="U534" s="406"/>
      <c r="V534" s="406"/>
      <c r="W534" s="406"/>
      <c r="X534" s="406"/>
      <c r="Y534" s="406"/>
      <c r="Z534" s="406"/>
      <c r="AA534" s="406"/>
      <c r="AB534" s="406"/>
      <c r="AC534" s="406"/>
      <c r="AD534" s="406"/>
      <c r="AE534" s="406"/>
      <c r="AF534" s="406"/>
      <c r="AG534" s="448"/>
      <c r="AH534" s="448"/>
      <c r="AI534" s="448"/>
      <c r="AJ534" s="448"/>
    </row>
    <row r="535" spans="1:36">
      <c r="A535" s="406"/>
      <c r="B535" s="406"/>
      <c r="C535" s="406"/>
      <c r="D535" s="406"/>
      <c r="E535" s="406"/>
      <c r="F535" s="406"/>
      <c r="G535" s="406"/>
      <c r="H535" s="406"/>
      <c r="I535" s="406"/>
      <c r="J535" s="406"/>
      <c r="K535" s="406"/>
      <c r="L535" s="406"/>
      <c r="M535" s="406"/>
      <c r="N535" s="406"/>
      <c r="O535" s="406"/>
      <c r="P535" s="406"/>
      <c r="Q535" s="406"/>
      <c r="R535" s="406"/>
      <c r="S535" s="406"/>
      <c r="T535" s="406"/>
      <c r="U535" s="406"/>
      <c r="V535" s="406"/>
      <c r="W535" s="406"/>
      <c r="X535" s="406"/>
      <c r="Y535" s="406"/>
      <c r="Z535" s="406"/>
      <c r="AA535" s="406"/>
      <c r="AB535" s="406"/>
      <c r="AC535" s="406"/>
      <c r="AD535" s="406"/>
      <c r="AE535" s="406"/>
      <c r="AF535" s="406"/>
      <c r="AG535" s="448"/>
      <c r="AH535" s="448"/>
      <c r="AI535" s="448"/>
      <c r="AJ535" s="448"/>
    </row>
    <row r="536" spans="1:36">
      <c r="A536" s="406"/>
      <c r="B536" s="406"/>
      <c r="C536" s="406"/>
      <c r="D536" s="406"/>
      <c r="E536" s="406"/>
      <c r="F536" s="406"/>
      <c r="G536" s="406"/>
      <c r="H536" s="406"/>
      <c r="I536" s="406"/>
      <c r="J536" s="406"/>
      <c r="K536" s="406"/>
      <c r="L536" s="406"/>
      <c r="M536" s="406"/>
      <c r="N536" s="406"/>
      <c r="O536" s="406"/>
      <c r="P536" s="406"/>
      <c r="Q536" s="406"/>
      <c r="R536" s="406"/>
      <c r="S536" s="406"/>
      <c r="T536" s="406"/>
      <c r="U536" s="406"/>
      <c r="V536" s="406"/>
      <c r="W536" s="406"/>
      <c r="X536" s="406"/>
      <c r="Y536" s="406"/>
      <c r="Z536" s="406"/>
      <c r="AA536" s="406"/>
      <c r="AB536" s="406"/>
      <c r="AC536" s="406"/>
      <c r="AD536" s="406"/>
      <c r="AE536" s="406"/>
      <c r="AF536" s="406"/>
      <c r="AG536" s="448"/>
      <c r="AH536" s="448"/>
      <c r="AI536" s="448"/>
      <c r="AJ536" s="448"/>
    </row>
    <row r="537" spans="1:36">
      <c r="A537" s="406"/>
      <c r="B537" s="406"/>
      <c r="C537" s="406"/>
      <c r="D537" s="406"/>
      <c r="E537" s="406"/>
      <c r="F537" s="406"/>
      <c r="G537" s="406"/>
      <c r="H537" s="406"/>
      <c r="I537" s="406"/>
      <c r="J537" s="406"/>
      <c r="K537" s="406"/>
      <c r="L537" s="406"/>
      <c r="M537" s="406"/>
      <c r="N537" s="406"/>
      <c r="O537" s="406"/>
      <c r="P537" s="406"/>
      <c r="Q537" s="406"/>
      <c r="R537" s="406"/>
      <c r="S537" s="406"/>
      <c r="T537" s="406"/>
      <c r="U537" s="406"/>
      <c r="V537" s="406"/>
      <c r="W537" s="406"/>
      <c r="X537" s="406"/>
      <c r="Y537" s="406"/>
      <c r="Z537" s="406"/>
      <c r="AA537" s="406"/>
      <c r="AB537" s="406"/>
      <c r="AC537" s="406"/>
      <c r="AD537" s="406"/>
      <c r="AE537" s="406"/>
      <c r="AF537" s="406"/>
      <c r="AG537" s="448"/>
      <c r="AH537" s="448"/>
      <c r="AI537" s="448"/>
      <c r="AJ537" s="448"/>
    </row>
    <row r="538" spans="1:36">
      <c r="A538" s="406"/>
      <c r="B538" s="406"/>
      <c r="C538" s="406"/>
      <c r="D538" s="406"/>
      <c r="E538" s="406"/>
      <c r="F538" s="406"/>
      <c r="G538" s="406"/>
      <c r="H538" s="406"/>
      <c r="I538" s="406"/>
      <c r="J538" s="406"/>
      <c r="K538" s="406"/>
      <c r="L538" s="406"/>
      <c r="M538" s="406"/>
      <c r="N538" s="406"/>
      <c r="O538" s="406"/>
      <c r="P538" s="406"/>
      <c r="Q538" s="406"/>
      <c r="R538" s="406"/>
      <c r="S538" s="406"/>
      <c r="T538" s="406"/>
      <c r="U538" s="406"/>
      <c r="V538" s="406"/>
      <c r="W538" s="406"/>
      <c r="X538" s="406"/>
      <c r="Y538" s="406"/>
      <c r="Z538" s="406"/>
      <c r="AA538" s="406"/>
      <c r="AB538" s="406"/>
      <c r="AC538" s="406"/>
      <c r="AD538" s="406"/>
      <c r="AE538" s="406"/>
      <c r="AF538" s="406"/>
      <c r="AG538" s="448"/>
      <c r="AH538" s="448"/>
      <c r="AI538" s="448"/>
      <c r="AJ538" s="448"/>
    </row>
    <row r="539" spans="1:36">
      <c r="A539" s="406"/>
      <c r="B539" s="406"/>
      <c r="C539" s="406"/>
      <c r="D539" s="406"/>
      <c r="E539" s="406"/>
      <c r="F539" s="406"/>
      <c r="G539" s="406"/>
      <c r="H539" s="406"/>
      <c r="I539" s="406"/>
      <c r="J539" s="406"/>
      <c r="K539" s="406"/>
      <c r="L539" s="406"/>
      <c r="M539" s="406"/>
      <c r="N539" s="406"/>
      <c r="O539" s="406"/>
      <c r="P539" s="406"/>
      <c r="Q539" s="406"/>
      <c r="R539" s="406"/>
      <c r="S539" s="406"/>
      <c r="T539" s="406"/>
      <c r="U539" s="406"/>
      <c r="V539" s="406"/>
      <c r="W539" s="406"/>
      <c r="X539" s="406"/>
      <c r="Y539" s="406"/>
      <c r="Z539" s="406"/>
      <c r="AA539" s="406"/>
      <c r="AB539" s="406"/>
      <c r="AC539" s="406"/>
      <c r="AD539" s="406"/>
      <c r="AE539" s="406"/>
      <c r="AF539" s="406"/>
      <c r="AG539" s="448"/>
      <c r="AH539" s="448"/>
      <c r="AI539" s="448"/>
      <c r="AJ539" s="448"/>
    </row>
    <row r="540" spans="1:36">
      <c r="A540" s="406"/>
      <c r="B540" s="406"/>
      <c r="C540" s="406"/>
      <c r="D540" s="406"/>
      <c r="E540" s="406"/>
      <c r="F540" s="406"/>
      <c r="G540" s="406"/>
      <c r="H540" s="406"/>
      <c r="I540" s="406"/>
      <c r="J540" s="406"/>
      <c r="K540" s="406"/>
      <c r="L540" s="406"/>
      <c r="M540" s="406"/>
      <c r="N540" s="406"/>
      <c r="O540" s="406"/>
      <c r="P540" s="406"/>
      <c r="Q540" s="406"/>
      <c r="R540" s="406"/>
      <c r="S540" s="406"/>
      <c r="T540" s="406"/>
      <c r="U540" s="406"/>
      <c r="V540" s="406"/>
      <c r="W540" s="406"/>
      <c r="X540" s="406"/>
      <c r="Y540" s="406"/>
      <c r="Z540" s="406"/>
      <c r="AA540" s="406"/>
      <c r="AB540" s="406"/>
      <c r="AC540" s="406"/>
      <c r="AD540" s="406"/>
      <c r="AE540" s="406"/>
      <c r="AF540" s="406"/>
      <c r="AG540" s="448"/>
      <c r="AH540" s="448"/>
      <c r="AI540" s="448"/>
      <c r="AJ540" s="448"/>
    </row>
    <row r="541" spans="1:36">
      <c r="A541" s="406"/>
      <c r="B541" s="406"/>
      <c r="C541" s="406"/>
      <c r="D541" s="406"/>
      <c r="E541" s="406"/>
      <c r="F541" s="406"/>
      <c r="G541" s="406"/>
      <c r="H541" s="406"/>
      <c r="I541" s="406"/>
      <c r="J541" s="406"/>
      <c r="K541" s="406"/>
      <c r="L541" s="406"/>
      <c r="M541" s="406"/>
      <c r="N541" s="406"/>
      <c r="O541" s="406"/>
      <c r="P541" s="406"/>
      <c r="Q541" s="406"/>
      <c r="R541" s="406"/>
      <c r="S541" s="406"/>
      <c r="T541" s="406"/>
      <c r="U541" s="406"/>
      <c r="V541" s="406"/>
      <c r="W541" s="406"/>
      <c r="X541" s="406"/>
      <c r="Y541" s="406"/>
      <c r="Z541" s="406"/>
      <c r="AA541" s="406"/>
      <c r="AB541" s="406"/>
      <c r="AC541" s="406"/>
      <c r="AD541" s="406"/>
      <c r="AE541" s="406"/>
      <c r="AF541" s="406"/>
      <c r="AG541" s="448"/>
      <c r="AH541" s="448"/>
      <c r="AI541" s="448"/>
      <c r="AJ541" s="448"/>
    </row>
    <row r="542" spans="1:36">
      <c r="A542" s="406"/>
      <c r="B542" s="406"/>
      <c r="C542" s="406"/>
      <c r="D542" s="406"/>
      <c r="E542" s="406"/>
      <c r="F542" s="406"/>
      <c r="G542" s="406"/>
      <c r="H542" s="406"/>
      <c r="I542" s="406"/>
      <c r="J542" s="406"/>
      <c r="K542" s="406"/>
      <c r="L542" s="406"/>
      <c r="M542" s="406"/>
      <c r="N542" s="406"/>
      <c r="O542" s="406"/>
      <c r="P542" s="406"/>
      <c r="Q542" s="406"/>
      <c r="R542" s="406"/>
      <c r="S542" s="406"/>
      <c r="T542" s="406"/>
      <c r="U542" s="406"/>
      <c r="V542" s="406"/>
      <c r="W542" s="406"/>
      <c r="X542" s="406"/>
      <c r="Y542" s="406"/>
      <c r="Z542" s="406"/>
      <c r="AA542" s="406"/>
      <c r="AB542" s="406"/>
      <c r="AC542" s="406"/>
      <c r="AD542" s="406"/>
      <c r="AE542" s="406"/>
      <c r="AF542" s="406"/>
      <c r="AG542" s="448"/>
      <c r="AH542" s="448"/>
      <c r="AI542" s="448"/>
      <c r="AJ542" s="448"/>
    </row>
    <row r="543" spans="1:36">
      <c r="A543" s="406"/>
      <c r="B543" s="406"/>
      <c r="C543" s="406"/>
      <c r="D543" s="406"/>
      <c r="E543" s="406"/>
      <c r="F543" s="406"/>
      <c r="G543" s="406"/>
      <c r="H543" s="406"/>
      <c r="I543" s="406"/>
      <c r="J543" s="406"/>
      <c r="K543" s="406"/>
      <c r="L543" s="406"/>
      <c r="M543" s="406"/>
      <c r="N543" s="406"/>
      <c r="O543" s="406"/>
      <c r="P543" s="406"/>
      <c r="Q543" s="406"/>
      <c r="R543" s="406"/>
      <c r="S543" s="406"/>
      <c r="T543" s="406"/>
      <c r="U543" s="406"/>
      <c r="V543" s="406"/>
      <c r="W543" s="406"/>
      <c r="X543" s="406"/>
      <c r="Y543" s="406"/>
      <c r="Z543" s="406"/>
      <c r="AA543" s="406"/>
      <c r="AB543" s="406"/>
      <c r="AC543" s="406"/>
      <c r="AD543" s="406"/>
      <c r="AE543" s="406"/>
      <c r="AF543" s="406"/>
      <c r="AG543" s="448"/>
      <c r="AH543" s="448"/>
      <c r="AI543" s="448"/>
      <c r="AJ543" s="448"/>
    </row>
    <row r="544" spans="1:36">
      <c r="A544" s="406"/>
      <c r="B544" s="406"/>
      <c r="C544" s="406"/>
      <c r="D544" s="406"/>
      <c r="E544" s="406"/>
      <c r="F544" s="406"/>
      <c r="G544" s="406"/>
      <c r="H544" s="406"/>
      <c r="I544" s="406"/>
      <c r="J544" s="406"/>
      <c r="K544" s="406"/>
      <c r="L544" s="406"/>
      <c r="M544" s="406"/>
      <c r="N544" s="406"/>
      <c r="O544" s="406"/>
      <c r="P544" s="406"/>
      <c r="Q544" s="406"/>
      <c r="R544" s="406"/>
      <c r="S544" s="406"/>
      <c r="T544" s="406"/>
      <c r="U544" s="406"/>
      <c r="V544" s="406"/>
      <c r="W544" s="406"/>
      <c r="X544" s="406"/>
      <c r="Y544" s="406"/>
      <c r="Z544" s="406"/>
      <c r="AA544" s="406"/>
      <c r="AB544" s="406"/>
      <c r="AC544" s="406"/>
      <c r="AD544" s="406"/>
      <c r="AE544" s="406"/>
      <c r="AF544" s="406"/>
      <c r="AG544" s="448"/>
      <c r="AH544" s="448"/>
      <c r="AI544" s="448"/>
      <c r="AJ544" s="448"/>
    </row>
    <row r="545" spans="1:36">
      <c r="A545" s="406"/>
      <c r="B545" s="406"/>
      <c r="C545" s="406"/>
      <c r="D545" s="406"/>
      <c r="E545" s="406"/>
      <c r="F545" s="406"/>
      <c r="G545" s="406"/>
      <c r="H545" s="406"/>
      <c r="I545" s="406"/>
      <c r="J545" s="406"/>
      <c r="K545" s="406"/>
      <c r="L545" s="406"/>
      <c r="M545" s="406"/>
      <c r="N545" s="406"/>
      <c r="O545" s="406"/>
      <c r="P545" s="406"/>
      <c r="Q545" s="406"/>
      <c r="R545" s="406"/>
      <c r="S545" s="406"/>
      <c r="T545" s="406"/>
      <c r="U545" s="406"/>
      <c r="V545" s="406"/>
      <c r="W545" s="406"/>
      <c r="X545" s="406"/>
      <c r="Y545" s="406"/>
      <c r="Z545" s="406"/>
      <c r="AA545" s="406"/>
      <c r="AB545" s="406"/>
      <c r="AC545" s="406"/>
      <c r="AD545" s="406"/>
      <c r="AE545" s="406"/>
      <c r="AF545" s="406"/>
      <c r="AG545" s="448"/>
      <c r="AH545" s="448"/>
      <c r="AI545" s="448"/>
      <c r="AJ545" s="448"/>
    </row>
    <row r="546" spans="1:36">
      <c r="A546" s="406"/>
      <c r="B546" s="406"/>
      <c r="C546" s="406"/>
      <c r="D546" s="406"/>
      <c r="E546" s="406"/>
      <c r="F546" s="406"/>
      <c r="G546" s="406"/>
      <c r="H546" s="406"/>
      <c r="I546" s="406"/>
      <c r="J546" s="406"/>
      <c r="K546" s="406"/>
      <c r="L546" s="406"/>
      <c r="M546" s="406"/>
      <c r="N546" s="406"/>
      <c r="O546" s="406"/>
      <c r="P546" s="406"/>
      <c r="Q546" s="406"/>
      <c r="R546" s="406"/>
      <c r="S546" s="406"/>
      <c r="T546" s="406"/>
      <c r="U546" s="406"/>
      <c r="V546" s="406"/>
      <c r="W546" s="406"/>
      <c r="X546" s="406"/>
      <c r="Y546" s="406"/>
      <c r="Z546" s="406"/>
      <c r="AA546" s="406"/>
      <c r="AB546" s="406"/>
      <c r="AC546" s="406"/>
      <c r="AD546" s="406"/>
      <c r="AE546" s="406"/>
      <c r="AF546" s="406"/>
      <c r="AG546" s="448"/>
      <c r="AH546" s="448"/>
      <c r="AI546" s="448"/>
      <c r="AJ546" s="448"/>
    </row>
    <row r="547" spans="1:36">
      <c r="A547" s="406"/>
      <c r="B547" s="406"/>
      <c r="C547" s="406"/>
      <c r="D547" s="406"/>
      <c r="E547" s="406"/>
      <c r="F547" s="406"/>
      <c r="G547" s="406"/>
      <c r="H547" s="406"/>
      <c r="I547" s="406"/>
      <c r="J547" s="406"/>
      <c r="K547" s="406"/>
      <c r="L547" s="406"/>
      <c r="M547" s="406"/>
      <c r="N547" s="406"/>
      <c r="O547" s="406"/>
      <c r="P547" s="406"/>
      <c r="Q547" s="406"/>
      <c r="R547" s="406"/>
      <c r="S547" s="406"/>
      <c r="T547" s="406"/>
      <c r="U547" s="406"/>
      <c r="V547" s="406"/>
      <c r="W547" s="406"/>
      <c r="X547" s="406"/>
      <c r="Y547" s="406"/>
      <c r="Z547" s="406"/>
      <c r="AA547" s="406"/>
      <c r="AB547" s="406"/>
      <c r="AC547" s="406"/>
      <c r="AD547" s="406"/>
      <c r="AE547" s="406"/>
      <c r="AF547" s="406"/>
      <c r="AG547" s="448"/>
      <c r="AH547" s="448"/>
      <c r="AI547" s="448"/>
      <c r="AJ547" s="448"/>
    </row>
    <row r="548" spans="1:36">
      <c r="A548" s="406"/>
      <c r="B548" s="406"/>
      <c r="C548" s="406"/>
      <c r="D548" s="406"/>
      <c r="E548" s="406"/>
      <c r="F548" s="406"/>
      <c r="G548" s="406"/>
      <c r="H548" s="406"/>
      <c r="I548" s="406"/>
      <c r="J548" s="406"/>
      <c r="K548" s="406"/>
      <c r="L548" s="406"/>
      <c r="M548" s="406"/>
      <c r="N548" s="406"/>
      <c r="O548" s="406"/>
      <c r="P548" s="406"/>
      <c r="Q548" s="406"/>
      <c r="R548" s="406"/>
      <c r="S548" s="406"/>
      <c r="T548" s="406"/>
      <c r="U548" s="406"/>
      <c r="V548" s="406"/>
      <c r="W548" s="406"/>
      <c r="X548" s="406"/>
      <c r="Y548" s="406"/>
      <c r="Z548" s="406"/>
      <c r="AA548" s="406"/>
      <c r="AB548" s="406"/>
      <c r="AC548" s="406"/>
      <c r="AD548" s="406"/>
      <c r="AE548" s="406"/>
      <c r="AF548" s="406"/>
      <c r="AG548" s="448"/>
      <c r="AH548" s="448"/>
      <c r="AI548" s="448"/>
      <c r="AJ548" s="448"/>
    </row>
    <row r="549" spans="1:36">
      <c r="A549" s="406"/>
      <c r="B549" s="406"/>
      <c r="C549" s="406"/>
      <c r="D549" s="406"/>
      <c r="E549" s="406"/>
      <c r="F549" s="406"/>
      <c r="G549" s="406"/>
      <c r="H549" s="406"/>
      <c r="I549" s="406"/>
      <c r="J549" s="406"/>
      <c r="K549" s="406"/>
      <c r="L549" s="406"/>
      <c r="M549" s="406"/>
      <c r="N549" s="406"/>
      <c r="O549" s="406"/>
      <c r="P549" s="406"/>
      <c r="Q549" s="406"/>
      <c r="R549" s="406"/>
      <c r="S549" s="406"/>
      <c r="T549" s="406"/>
      <c r="U549" s="406"/>
      <c r="V549" s="406"/>
      <c r="W549" s="406"/>
      <c r="X549" s="406"/>
      <c r="Y549" s="406"/>
      <c r="Z549" s="406"/>
      <c r="AA549" s="406"/>
      <c r="AB549" s="406"/>
      <c r="AC549" s="406"/>
      <c r="AD549" s="406"/>
      <c r="AE549" s="406"/>
      <c r="AF549" s="406"/>
      <c r="AG549" s="448"/>
      <c r="AH549" s="448"/>
      <c r="AI549" s="448"/>
      <c r="AJ549" s="448"/>
    </row>
    <row r="550" spans="1:36">
      <c r="A550" s="406"/>
      <c r="B550" s="406"/>
      <c r="C550" s="406"/>
      <c r="D550" s="406"/>
      <c r="E550" s="406"/>
      <c r="F550" s="406"/>
      <c r="G550" s="406"/>
      <c r="H550" s="406"/>
      <c r="I550" s="406"/>
      <c r="J550" s="406"/>
      <c r="K550" s="406"/>
      <c r="L550" s="406"/>
      <c r="M550" s="406"/>
      <c r="N550" s="406"/>
      <c r="O550" s="406"/>
      <c r="P550" s="406"/>
      <c r="Q550" s="406"/>
      <c r="R550" s="406"/>
      <c r="S550" s="406"/>
      <c r="T550" s="406"/>
      <c r="U550" s="406"/>
      <c r="V550" s="406"/>
      <c r="W550" s="406"/>
      <c r="X550" s="406"/>
      <c r="Y550" s="406"/>
      <c r="Z550" s="406"/>
      <c r="AA550" s="406"/>
      <c r="AB550" s="406"/>
      <c r="AC550" s="406"/>
      <c r="AD550" s="406"/>
      <c r="AE550" s="406"/>
      <c r="AF550" s="406"/>
      <c r="AG550" s="448"/>
      <c r="AH550" s="448"/>
      <c r="AI550" s="448"/>
      <c r="AJ550" s="448"/>
    </row>
    <row r="551" spans="1:36">
      <c r="A551" s="406"/>
      <c r="B551" s="406"/>
      <c r="C551" s="406"/>
      <c r="D551" s="406"/>
      <c r="E551" s="406"/>
      <c r="F551" s="406"/>
      <c r="G551" s="406"/>
      <c r="H551" s="406"/>
      <c r="I551" s="406"/>
      <c r="J551" s="406"/>
      <c r="K551" s="406"/>
      <c r="L551" s="406"/>
      <c r="M551" s="406"/>
      <c r="N551" s="406"/>
      <c r="O551" s="406"/>
      <c r="P551" s="406"/>
      <c r="Q551" s="406"/>
      <c r="R551" s="406"/>
      <c r="S551" s="406"/>
      <c r="T551" s="406"/>
      <c r="U551" s="406"/>
      <c r="V551" s="406"/>
      <c r="W551" s="406"/>
      <c r="X551" s="406"/>
      <c r="Y551" s="406"/>
      <c r="Z551" s="406"/>
      <c r="AA551" s="406"/>
      <c r="AB551" s="406"/>
      <c r="AC551" s="406"/>
      <c r="AD551" s="406"/>
      <c r="AE551" s="406"/>
      <c r="AF551" s="406"/>
      <c r="AG551" s="448"/>
      <c r="AH551" s="448"/>
      <c r="AI551" s="448"/>
      <c r="AJ551" s="448"/>
    </row>
    <row r="552" spans="1:36">
      <c r="A552" s="406"/>
      <c r="B552" s="406"/>
      <c r="C552" s="406"/>
      <c r="D552" s="406"/>
      <c r="E552" s="406"/>
      <c r="F552" s="406"/>
      <c r="G552" s="406"/>
      <c r="H552" s="406"/>
      <c r="I552" s="406"/>
      <c r="J552" s="406"/>
      <c r="K552" s="406"/>
      <c r="L552" s="406"/>
      <c r="M552" s="406"/>
      <c r="N552" s="406"/>
      <c r="O552" s="406"/>
      <c r="P552" s="406"/>
      <c r="Q552" s="406"/>
      <c r="R552" s="406"/>
      <c r="S552" s="406"/>
      <c r="T552" s="406"/>
      <c r="U552" s="406"/>
      <c r="V552" s="406"/>
      <c r="W552" s="406"/>
      <c r="X552" s="406"/>
      <c r="Y552" s="406"/>
      <c r="Z552" s="406"/>
      <c r="AA552" s="406"/>
      <c r="AB552" s="406"/>
      <c r="AC552" s="406"/>
      <c r="AD552" s="406"/>
      <c r="AE552" s="406"/>
      <c r="AF552" s="406"/>
      <c r="AG552" s="448"/>
      <c r="AH552" s="448"/>
      <c r="AI552" s="448"/>
      <c r="AJ552" s="448"/>
    </row>
    <row r="553" spans="1:36">
      <c r="A553" s="406"/>
      <c r="B553" s="406"/>
      <c r="C553" s="406"/>
      <c r="D553" s="406"/>
      <c r="E553" s="406"/>
      <c r="F553" s="406"/>
      <c r="G553" s="406"/>
      <c r="H553" s="406"/>
      <c r="I553" s="406"/>
      <c r="J553" s="406"/>
      <c r="K553" s="406"/>
      <c r="L553" s="406"/>
      <c r="M553" s="406"/>
      <c r="N553" s="406"/>
      <c r="O553" s="406"/>
      <c r="P553" s="406"/>
      <c r="Q553" s="406"/>
      <c r="R553" s="406"/>
      <c r="S553" s="406"/>
      <c r="T553" s="406"/>
      <c r="U553" s="406"/>
      <c r="V553" s="406"/>
      <c r="W553" s="406"/>
      <c r="X553" s="406"/>
      <c r="Y553" s="406"/>
      <c r="Z553" s="406"/>
      <c r="AA553" s="406"/>
      <c r="AB553" s="406"/>
      <c r="AC553" s="406"/>
      <c r="AD553" s="406"/>
      <c r="AE553" s="406"/>
      <c r="AF553" s="406"/>
      <c r="AG553" s="448"/>
      <c r="AH553" s="448"/>
      <c r="AI553" s="448"/>
      <c r="AJ553" s="448"/>
    </row>
    <row r="554" spans="1:36">
      <c r="A554" s="406"/>
      <c r="B554" s="406"/>
      <c r="C554" s="406"/>
      <c r="D554" s="406"/>
      <c r="E554" s="406"/>
      <c r="F554" s="406"/>
      <c r="G554" s="406"/>
      <c r="H554" s="406"/>
      <c r="I554" s="406"/>
      <c r="J554" s="406"/>
      <c r="K554" s="406"/>
      <c r="L554" s="406"/>
      <c r="M554" s="406"/>
      <c r="N554" s="406"/>
      <c r="O554" s="406"/>
      <c r="P554" s="406"/>
      <c r="Q554" s="406"/>
      <c r="R554" s="406"/>
      <c r="S554" s="406"/>
      <c r="T554" s="406"/>
      <c r="U554" s="406"/>
      <c r="V554" s="406"/>
      <c r="W554" s="406"/>
      <c r="X554" s="406"/>
      <c r="Y554" s="406"/>
      <c r="Z554" s="406"/>
      <c r="AA554" s="406"/>
      <c r="AB554" s="406"/>
      <c r="AC554" s="406"/>
      <c r="AD554" s="406"/>
      <c r="AE554" s="406"/>
      <c r="AF554" s="406"/>
      <c r="AG554" s="448"/>
      <c r="AH554" s="448"/>
      <c r="AI554" s="448"/>
      <c r="AJ554" s="448"/>
    </row>
    <row r="555" spans="1:36">
      <c r="A555" s="406"/>
      <c r="B555" s="406"/>
      <c r="C555" s="406"/>
      <c r="D555" s="406"/>
      <c r="E555" s="406"/>
      <c r="F555" s="406"/>
      <c r="G555" s="406"/>
      <c r="H555" s="406"/>
      <c r="I555" s="406"/>
      <c r="J555" s="406"/>
      <c r="K555" s="406"/>
      <c r="L555" s="406"/>
      <c r="M555" s="406"/>
      <c r="N555" s="406"/>
      <c r="O555" s="406"/>
      <c r="P555" s="406"/>
      <c r="Q555" s="406"/>
      <c r="R555" s="406"/>
      <c r="S555" s="406"/>
      <c r="T555" s="406"/>
      <c r="U555" s="406"/>
      <c r="V555" s="406"/>
      <c r="W555" s="406"/>
      <c r="X555" s="406"/>
      <c r="Y555" s="406"/>
      <c r="Z555" s="406"/>
      <c r="AA555" s="406"/>
      <c r="AB555" s="406"/>
      <c r="AC555" s="406"/>
      <c r="AD555" s="406"/>
      <c r="AE555" s="406"/>
      <c r="AF555" s="406"/>
      <c r="AG555" s="448"/>
      <c r="AH555" s="448"/>
      <c r="AI555" s="448"/>
      <c r="AJ555" s="448"/>
    </row>
    <row r="556" spans="1:36">
      <c r="A556" s="406"/>
      <c r="B556" s="406"/>
      <c r="C556" s="406"/>
      <c r="D556" s="406"/>
      <c r="E556" s="406"/>
      <c r="F556" s="406"/>
      <c r="G556" s="406"/>
      <c r="H556" s="406"/>
      <c r="I556" s="406"/>
      <c r="J556" s="406"/>
      <c r="K556" s="406"/>
      <c r="L556" s="406"/>
      <c r="M556" s="406"/>
      <c r="N556" s="406"/>
      <c r="O556" s="406"/>
      <c r="P556" s="406"/>
      <c r="Q556" s="406"/>
      <c r="R556" s="406"/>
      <c r="S556" s="406"/>
      <c r="T556" s="406"/>
      <c r="U556" s="406"/>
      <c r="V556" s="406"/>
      <c r="W556" s="406"/>
      <c r="X556" s="406"/>
      <c r="Y556" s="406"/>
      <c r="Z556" s="406"/>
      <c r="AA556" s="406"/>
      <c r="AB556" s="406"/>
      <c r="AC556" s="406"/>
      <c r="AD556" s="406"/>
      <c r="AE556" s="406"/>
      <c r="AF556" s="406"/>
      <c r="AG556" s="448"/>
      <c r="AH556" s="448"/>
      <c r="AI556" s="448"/>
      <c r="AJ556" s="448"/>
    </row>
    <row r="557" spans="1:36">
      <c r="A557" s="406"/>
      <c r="B557" s="406"/>
      <c r="C557" s="406"/>
      <c r="D557" s="406"/>
      <c r="E557" s="406"/>
      <c r="F557" s="406"/>
      <c r="G557" s="406"/>
      <c r="H557" s="406"/>
      <c r="I557" s="406"/>
      <c r="J557" s="406"/>
      <c r="K557" s="406"/>
      <c r="L557" s="406"/>
      <c r="M557" s="406"/>
      <c r="N557" s="406"/>
      <c r="O557" s="406"/>
      <c r="P557" s="406"/>
      <c r="Q557" s="406"/>
      <c r="R557" s="406"/>
      <c r="S557" s="406"/>
      <c r="T557" s="406"/>
      <c r="U557" s="406"/>
      <c r="V557" s="406"/>
      <c r="W557" s="406"/>
      <c r="X557" s="406"/>
      <c r="Y557" s="406"/>
      <c r="Z557" s="406"/>
      <c r="AA557" s="406"/>
      <c r="AB557" s="406"/>
      <c r="AC557" s="406"/>
      <c r="AD557" s="406"/>
      <c r="AE557" s="406"/>
      <c r="AF557" s="406"/>
      <c r="AG557" s="448"/>
      <c r="AH557" s="448"/>
      <c r="AI557" s="448"/>
      <c r="AJ557" s="448"/>
    </row>
    <row r="558" spans="1:36">
      <c r="A558" s="406"/>
      <c r="B558" s="406"/>
      <c r="C558" s="406"/>
      <c r="D558" s="406"/>
      <c r="E558" s="406"/>
      <c r="F558" s="406"/>
      <c r="G558" s="406"/>
      <c r="H558" s="406"/>
      <c r="I558" s="406"/>
      <c r="J558" s="406"/>
      <c r="K558" s="406"/>
      <c r="L558" s="406"/>
      <c r="M558" s="406"/>
      <c r="N558" s="406"/>
      <c r="O558" s="406"/>
      <c r="P558" s="406"/>
      <c r="Q558" s="406"/>
      <c r="R558" s="406"/>
      <c r="S558" s="406"/>
      <c r="T558" s="406"/>
      <c r="U558" s="406"/>
      <c r="V558" s="406"/>
      <c r="W558" s="406"/>
      <c r="X558" s="406"/>
      <c r="Y558" s="406"/>
      <c r="Z558" s="406"/>
      <c r="AA558" s="406"/>
      <c r="AB558" s="406"/>
      <c r="AC558" s="406"/>
      <c r="AD558" s="406"/>
      <c r="AE558" s="406"/>
      <c r="AF558" s="406"/>
      <c r="AG558" s="448"/>
      <c r="AH558" s="448"/>
      <c r="AI558" s="448"/>
      <c r="AJ558" s="448"/>
    </row>
    <row r="559" spans="1:36">
      <c r="A559" s="406"/>
      <c r="B559" s="406"/>
      <c r="C559" s="406"/>
      <c r="D559" s="406"/>
      <c r="E559" s="406"/>
      <c r="F559" s="406"/>
      <c r="G559" s="406"/>
      <c r="H559" s="406"/>
      <c r="I559" s="406"/>
      <c r="J559" s="406"/>
      <c r="K559" s="406"/>
      <c r="L559" s="406"/>
      <c r="M559" s="406"/>
      <c r="N559" s="406"/>
      <c r="O559" s="406"/>
      <c r="P559" s="406"/>
      <c r="Q559" s="406"/>
      <c r="R559" s="406"/>
      <c r="S559" s="406"/>
      <c r="T559" s="406"/>
      <c r="U559" s="406"/>
      <c r="V559" s="406"/>
      <c r="W559" s="406"/>
      <c r="X559" s="406"/>
      <c r="Y559" s="406"/>
      <c r="Z559" s="406"/>
      <c r="AA559" s="406"/>
      <c r="AB559" s="406"/>
      <c r="AC559" s="406"/>
      <c r="AD559" s="406"/>
      <c r="AE559" s="406"/>
      <c r="AF559" s="406"/>
      <c r="AG559" s="448"/>
      <c r="AH559" s="448"/>
      <c r="AI559" s="448"/>
      <c r="AJ559" s="448"/>
    </row>
    <row r="560" spans="1:36">
      <c r="A560" s="406"/>
      <c r="B560" s="406"/>
      <c r="C560" s="406"/>
      <c r="D560" s="406"/>
      <c r="E560" s="406"/>
      <c r="F560" s="406"/>
      <c r="G560" s="406"/>
      <c r="H560" s="406"/>
      <c r="I560" s="406"/>
      <c r="J560" s="406"/>
      <c r="K560" s="406"/>
      <c r="L560" s="406"/>
      <c r="M560" s="406"/>
      <c r="N560" s="406"/>
      <c r="O560" s="406"/>
      <c r="P560" s="406"/>
      <c r="Q560" s="406"/>
      <c r="R560" s="406"/>
      <c r="S560" s="406"/>
      <c r="T560" s="406"/>
      <c r="U560" s="406"/>
      <c r="V560" s="406"/>
      <c r="W560" s="406"/>
      <c r="X560" s="406"/>
      <c r="Y560" s="406"/>
      <c r="Z560" s="406"/>
      <c r="AA560" s="406"/>
      <c r="AB560" s="406"/>
      <c r="AC560" s="406"/>
      <c r="AD560" s="406"/>
      <c r="AE560" s="406"/>
      <c r="AF560" s="406"/>
      <c r="AG560" s="448"/>
      <c r="AH560" s="448"/>
      <c r="AI560" s="448"/>
      <c r="AJ560" s="448"/>
    </row>
    <row r="561" spans="1:36">
      <c r="A561" s="406"/>
      <c r="B561" s="406"/>
      <c r="C561" s="406"/>
      <c r="D561" s="406"/>
      <c r="E561" s="406"/>
      <c r="F561" s="406"/>
      <c r="G561" s="406"/>
      <c r="H561" s="406"/>
      <c r="I561" s="406"/>
      <c r="J561" s="406"/>
      <c r="K561" s="406"/>
      <c r="L561" s="406"/>
      <c r="M561" s="406"/>
      <c r="N561" s="406"/>
      <c r="O561" s="406"/>
      <c r="P561" s="406"/>
      <c r="Q561" s="406"/>
      <c r="R561" s="406"/>
      <c r="S561" s="406"/>
      <c r="T561" s="406"/>
      <c r="U561" s="406"/>
      <c r="V561" s="406"/>
      <c r="W561" s="406"/>
      <c r="X561" s="406"/>
      <c r="Y561" s="406"/>
      <c r="Z561" s="406"/>
      <c r="AA561" s="406"/>
      <c r="AB561" s="406"/>
      <c r="AC561" s="406"/>
      <c r="AD561" s="406"/>
      <c r="AE561" s="406"/>
      <c r="AF561" s="406"/>
      <c r="AG561" s="448"/>
      <c r="AH561" s="448"/>
      <c r="AI561" s="448"/>
      <c r="AJ561" s="448"/>
    </row>
    <row r="562" spans="1:36">
      <c r="A562" s="406"/>
      <c r="B562" s="406"/>
      <c r="C562" s="406"/>
      <c r="D562" s="406"/>
      <c r="E562" s="406"/>
      <c r="F562" s="406"/>
      <c r="G562" s="406"/>
      <c r="H562" s="406"/>
      <c r="I562" s="406"/>
      <c r="J562" s="406"/>
      <c r="K562" s="406"/>
      <c r="L562" s="406"/>
      <c r="M562" s="406"/>
      <c r="N562" s="406"/>
      <c r="O562" s="406"/>
      <c r="P562" s="406"/>
      <c r="Q562" s="406"/>
      <c r="R562" s="406"/>
      <c r="S562" s="406"/>
      <c r="T562" s="406"/>
      <c r="U562" s="406"/>
      <c r="V562" s="406"/>
      <c r="W562" s="406"/>
      <c r="X562" s="406"/>
      <c r="Y562" s="406"/>
      <c r="Z562" s="406"/>
      <c r="AA562" s="406"/>
      <c r="AB562" s="406"/>
      <c r="AC562" s="406"/>
      <c r="AD562" s="406"/>
      <c r="AE562" s="406"/>
      <c r="AF562" s="406"/>
      <c r="AG562" s="448"/>
      <c r="AH562" s="448"/>
      <c r="AI562" s="448"/>
      <c r="AJ562" s="448"/>
    </row>
    <row r="563" spans="1:36">
      <c r="A563" s="406"/>
      <c r="B563" s="406"/>
      <c r="C563" s="406"/>
      <c r="D563" s="406"/>
      <c r="E563" s="406"/>
      <c r="F563" s="406"/>
      <c r="G563" s="406"/>
      <c r="H563" s="406"/>
      <c r="I563" s="406"/>
      <c r="J563" s="406"/>
      <c r="K563" s="406"/>
      <c r="L563" s="406"/>
      <c r="M563" s="406"/>
      <c r="N563" s="406"/>
      <c r="O563" s="406"/>
      <c r="P563" s="406"/>
      <c r="Q563" s="406"/>
      <c r="R563" s="406"/>
      <c r="S563" s="406"/>
      <c r="T563" s="406"/>
      <c r="U563" s="406"/>
      <c r="V563" s="406"/>
      <c r="W563" s="406"/>
      <c r="X563" s="406"/>
      <c r="Y563" s="406"/>
      <c r="Z563" s="406"/>
      <c r="AA563" s="406"/>
      <c r="AB563" s="406"/>
      <c r="AC563" s="406"/>
      <c r="AD563" s="406"/>
      <c r="AE563" s="406"/>
      <c r="AF563" s="406"/>
      <c r="AG563" s="448"/>
      <c r="AH563" s="448"/>
      <c r="AI563" s="448"/>
      <c r="AJ563" s="448"/>
    </row>
    <row r="564" spans="1:36">
      <c r="A564" s="406"/>
      <c r="B564" s="406"/>
      <c r="C564" s="406"/>
      <c r="D564" s="406"/>
      <c r="E564" s="406"/>
      <c r="F564" s="406"/>
      <c r="G564" s="406"/>
      <c r="H564" s="406"/>
      <c r="I564" s="406"/>
      <c r="J564" s="406"/>
      <c r="K564" s="406"/>
      <c r="L564" s="406"/>
      <c r="M564" s="406"/>
      <c r="N564" s="406"/>
      <c r="O564" s="406"/>
      <c r="P564" s="406"/>
      <c r="Q564" s="406"/>
      <c r="R564" s="406"/>
      <c r="S564" s="406"/>
      <c r="T564" s="406"/>
      <c r="U564" s="406"/>
      <c r="V564" s="406"/>
      <c r="W564" s="406"/>
      <c r="X564" s="406"/>
      <c r="Y564" s="406"/>
      <c r="Z564" s="406"/>
      <c r="AA564" s="406"/>
      <c r="AB564" s="406"/>
      <c r="AC564" s="406"/>
      <c r="AD564" s="406"/>
      <c r="AE564" s="406"/>
      <c r="AF564" s="406"/>
      <c r="AG564" s="448"/>
      <c r="AH564" s="448"/>
      <c r="AI564" s="448"/>
      <c r="AJ564" s="448"/>
    </row>
    <row r="565" spans="1:36">
      <c r="A565" s="406"/>
      <c r="B565" s="406"/>
      <c r="C565" s="406"/>
      <c r="D565" s="406"/>
      <c r="E565" s="406"/>
      <c r="F565" s="406"/>
      <c r="G565" s="406"/>
      <c r="H565" s="406"/>
      <c r="I565" s="406"/>
      <c r="J565" s="406"/>
      <c r="K565" s="406"/>
      <c r="L565" s="406"/>
      <c r="M565" s="406"/>
      <c r="N565" s="406"/>
      <c r="O565" s="406"/>
      <c r="P565" s="406"/>
      <c r="Q565" s="406"/>
      <c r="R565" s="406"/>
      <c r="S565" s="406"/>
      <c r="T565" s="406"/>
      <c r="U565" s="406"/>
      <c r="V565" s="406"/>
      <c r="W565" s="406"/>
      <c r="X565" s="406"/>
      <c r="Y565" s="406"/>
      <c r="Z565" s="406"/>
      <c r="AA565" s="406"/>
      <c r="AB565" s="406"/>
      <c r="AC565" s="406"/>
      <c r="AD565" s="406"/>
      <c r="AE565" s="406"/>
      <c r="AF565" s="406"/>
      <c r="AG565" s="448"/>
      <c r="AH565" s="448"/>
      <c r="AI565" s="448"/>
      <c r="AJ565" s="448"/>
    </row>
    <row r="566" spans="1:36">
      <c r="A566" s="406"/>
      <c r="B566" s="406"/>
      <c r="C566" s="406"/>
      <c r="D566" s="406"/>
      <c r="E566" s="406"/>
      <c r="F566" s="406"/>
      <c r="G566" s="406"/>
      <c r="H566" s="406"/>
      <c r="I566" s="406"/>
      <c r="J566" s="406"/>
      <c r="K566" s="406"/>
      <c r="L566" s="406"/>
      <c r="M566" s="406"/>
      <c r="N566" s="406"/>
      <c r="O566" s="406"/>
      <c r="P566" s="406"/>
      <c r="Q566" s="406"/>
      <c r="R566" s="406"/>
      <c r="S566" s="406"/>
      <c r="T566" s="406"/>
      <c r="U566" s="406"/>
      <c r="V566" s="406"/>
      <c r="W566" s="406"/>
      <c r="X566" s="406"/>
      <c r="Y566" s="406"/>
      <c r="Z566" s="406"/>
      <c r="AA566" s="406"/>
      <c r="AB566" s="406"/>
      <c r="AC566" s="406"/>
      <c r="AD566" s="406"/>
      <c r="AE566" s="406"/>
      <c r="AF566" s="406"/>
      <c r="AG566" s="448"/>
      <c r="AH566" s="448"/>
      <c r="AI566" s="448"/>
      <c r="AJ566" s="448"/>
    </row>
    <row r="567" spans="1:36">
      <c r="A567" s="406"/>
      <c r="B567" s="406"/>
      <c r="C567" s="406"/>
      <c r="D567" s="406"/>
      <c r="E567" s="406"/>
      <c r="F567" s="406"/>
      <c r="G567" s="406"/>
      <c r="H567" s="406"/>
      <c r="I567" s="406"/>
      <c r="J567" s="406"/>
      <c r="K567" s="406"/>
      <c r="L567" s="406"/>
      <c r="M567" s="406"/>
      <c r="N567" s="406"/>
      <c r="O567" s="406"/>
      <c r="P567" s="406"/>
      <c r="Q567" s="406"/>
      <c r="R567" s="406"/>
      <c r="S567" s="406"/>
      <c r="T567" s="406"/>
      <c r="U567" s="406"/>
      <c r="V567" s="406"/>
      <c r="W567" s="406"/>
      <c r="X567" s="406"/>
      <c r="Y567" s="406"/>
      <c r="Z567" s="406"/>
      <c r="AA567" s="406"/>
      <c r="AB567" s="406"/>
      <c r="AC567" s="406"/>
      <c r="AD567" s="406"/>
      <c r="AE567" s="406"/>
      <c r="AF567" s="406"/>
      <c r="AG567" s="448"/>
      <c r="AH567" s="448"/>
      <c r="AI567" s="448"/>
      <c r="AJ567" s="448"/>
    </row>
    <row r="568" spans="1:36">
      <c r="A568" s="406"/>
      <c r="B568" s="406"/>
      <c r="C568" s="406"/>
      <c r="D568" s="406"/>
      <c r="E568" s="406"/>
      <c r="F568" s="406"/>
      <c r="G568" s="406"/>
      <c r="H568" s="406"/>
      <c r="I568" s="406"/>
      <c r="J568" s="406"/>
      <c r="K568" s="406"/>
      <c r="L568" s="406"/>
      <c r="M568" s="406"/>
      <c r="N568" s="406"/>
      <c r="O568" s="406"/>
      <c r="P568" s="406"/>
      <c r="Q568" s="406"/>
      <c r="R568" s="406"/>
      <c r="S568" s="406"/>
      <c r="T568" s="406"/>
      <c r="U568" s="406"/>
      <c r="V568" s="406"/>
      <c r="W568" s="406"/>
      <c r="X568" s="406"/>
      <c r="Y568" s="406"/>
      <c r="Z568" s="406"/>
      <c r="AA568" s="406"/>
      <c r="AB568" s="406"/>
      <c r="AC568" s="406"/>
      <c r="AD568" s="406"/>
      <c r="AE568" s="406"/>
      <c r="AF568" s="406"/>
      <c r="AG568" s="448"/>
      <c r="AH568" s="448"/>
      <c r="AI568" s="448"/>
      <c r="AJ568" s="448"/>
    </row>
    <row r="569" spans="1:36">
      <c r="A569" s="406"/>
      <c r="B569" s="406"/>
      <c r="C569" s="406"/>
      <c r="D569" s="406"/>
      <c r="E569" s="406"/>
      <c r="F569" s="406"/>
      <c r="G569" s="406"/>
      <c r="H569" s="406"/>
      <c r="I569" s="406"/>
      <c r="J569" s="406"/>
      <c r="K569" s="406"/>
      <c r="L569" s="406"/>
      <c r="M569" s="406"/>
      <c r="N569" s="406"/>
      <c r="O569" s="406"/>
      <c r="P569" s="406"/>
      <c r="Q569" s="406"/>
      <c r="R569" s="406"/>
      <c r="S569" s="406"/>
      <c r="T569" s="406"/>
      <c r="U569" s="406"/>
      <c r="V569" s="406"/>
      <c r="W569" s="406"/>
      <c r="X569" s="406"/>
      <c r="Y569" s="406"/>
      <c r="Z569" s="406"/>
      <c r="AA569" s="406"/>
      <c r="AB569" s="406"/>
      <c r="AC569" s="406"/>
      <c r="AD569" s="406"/>
      <c r="AE569" s="406"/>
      <c r="AF569" s="406"/>
      <c r="AG569" s="448"/>
      <c r="AH569" s="448"/>
      <c r="AI569" s="448"/>
      <c r="AJ569" s="448"/>
    </row>
    <row r="570" spans="1:36">
      <c r="A570" s="406"/>
      <c r="B570" s="406"/>
      <c r="C570" s="406"/>
      <c r="D570" s="406"/>
      <c r="E570" s="406"/>
      <c r="F570" s="406"/>
      <c r="G570" s="406"/>
      <c r="H570" s="406"/>
      <c r="I570" s="406"/>
      <c r="J570" s="406"/>
      <c r="K570" s="406"/>
      <c r="L570" s="406"/>
      <c r="M570" s="406"/>
      <c r="N570" s="406"/>
      <c r="O570" s="406"/>
      <c r="P570" s="406"/>
      <c r="Q570" s="406"/>
      <c r="R570" s="406"/>
      <c r="S570" s="406"/>
      <c r="T570" s="406"/>
      <c r="U570" s="406"/>
      <c r="V570" s="406"/>
      <c r="W570" s="406"/>
      <c r="X570" s="406"/>
      <c r="Y570" s="406"/>
      <c r="Z570" s="406"/>
      <c r="AA570" s="406"/>
      <c r="AB570" s="406"/>
      <c r="AC570" s="406"/>
      <c r="AD570" s="406"/>
      <c r="AE570" s="406"/>
      <c r="AF570" s="406"/>
      <c r="AG570" s="448"/>
      <c r="AH570" s="448"/>
      <c r="AI570" s="448"/>
      <c r="AJ570" s="448"/>
    </row>
    <row r="571" spans="1:36">
      <c r="A571" s="406"/>
      <c r="B571" s="406"/>
      <c r="C571" s="406"/>
      <c r="D571" s="406"/>
      <c r="E571" s="406"/>
      <c r="F571" s="406"/>
      <c r="G571" s="406"/>
      <c r="H571" s="406"/>
      <c r="I571" s="406"/>
      <c r="J571" s="406"/>
      <c r="K571" s="406"/>
      <c r="L571" s="406"/>
      <c r="M571" s="406"/>
      <c r="N571" s="406"/>
      <c r="O571" s="406"/>
      <c r="P571" s="406"/>
      <c r="Q571" s="406"/>
      <c r="R571" s="406"/>
      <c r="S571" s="406"/>
      <c r="T571" s="406"/>
      <c r="U571" s="406"/>
      <c r="V571" s="406"/>
      <c r="W571" s="406"/>
      <c r="X571" s="406"/>
      <c r="Y571" s="406"/>
      <c r="Z571" s="406"/>
      <c r="AA571" s="406"/>
      <c r="AB571" s="406"/>
      <c r="AC571" s="406"/>
      <c r="AD571" s="406"/>
      <c r="AE571" s="406"/>
      <c r="AF571" s="406"/>
      <c r="AG571" s="448"/>
      <c r="AH571" s="448"/>
      <c r="AI571" s="448"/>
      <c r="AJ571" s="448"/>
    </row>
    <row r="572" spans="1:36">
      <c r="A572" s="406"/>
      <c r="B572" s="406"/>
      <c r="C572" s="406"/>
      <c r="D572" s="406"/>
      <c r="E572" s="406"/>
      <c r="F572" s="406"/>
      <c r="G572" s="406"/>
      <c r="H572" s="406"/>
      <c r="I572" s="406"/>
      <c r="J572" s="406"/>
      <c r="K572" s="406"/>
      <c r="L572" s="406"/>
      <c r="M572" s="406"/>
      <c r="N572" s="406"/>
      <c r="O572" s="406"/>
      <c r="P572" s="406"/>
      <c r="Q572" s="406"/>
      <c r="R572" s="406"/>
      <c r="S572" s="406"/>
      <c r="T572" s="406"/>
      <c r="U572" s="406"/>
      <c r="V572" s="406"/>
      <c r="W572" s="406"/>
      <c r="X572" s="406"/>
      <c r="Y572" s="406"/>
      <c r="Z572" s="406"/>
      <c r="AA572" s="406"/>
      <c r="AB572" s="406"/>
      <c r="AC572" s="406"/>
      <c r="AD572" s="406"/>
      <c r="AE572" s="406"/>
      <c r="AF572" s="406"/>
      <c r="AG572" s="448"/>
      <c r="AH572" s="448"/>
      <c r="AI572" s="448"/>
      <c r="AJ572" s="448"/>
    </row>
    <row r="573" spans="1:36">
      <c r="A573" s="406"/>
      <c r="B573" s="406"/>
      <c r="C573" s="406"/>
      <c r="D573" s="406"/>
      <c r="E573" s="406"/>
      <c r="F573" s="406"/>
      <c r="G573" s="406"/>
      <c r="H573" s="406"/>
      <c r="I573" s="406"/>
      <c r="J573" s="406"/>
      <c r="K573" s="406"/>
      <c r="L573" s="406"/>
      <c r="M573" s="406"/>
      <c r="N573" s="406"/>
      <c r="O573" s="406"/>
      <c r="P573" s="406"/>
      <c r="Q573" s="406"/>
      <c r="R573" s="406"/>
      <c r="S573" s="406"/>
      <c r="T573" s="406"/>
      <c r="U573" s="406"/>
      <c r="V573" s="406"/>
      <c r="W573" s="406"/>
      <c r="X573" s="406"/>
      <c r="Y573" s="406"/>
      <c r="Z573" s="406"/>
      <c r="AA573" s="406"/>
      <c r="AB573" s="406"/>
      <c r="AC573" s="406"/>
      <c r="AD573" s="406"/>
      <c r="AE573" s="406"/>
      <c r="AF573" s="406"/>
      <c r="AG573" s="448"/>
      <c r="AH573" s="448"/>
      <c r="AI573" s="448"/>
      <c r="AJ573" s="448"/>
    </row>
    <row r="574" spans="1:36">
      <c r="A574" s="406"/>
      <c r="B574" s="406"/>
      <c r="C574" s="406"/>
      <c r="D574" s="406"/>
      <c r="E574" s="406"/>
      <c r="F574" s="406"/>
      <c r="G574" s="406"/>
      <c r="H574" s="406"/>
      <c r="I574" s="406"/>
      <c r="J574" s="406"/>
      <c r="K574" s="406"/>
      <c r="L574" s="406"/>
      <c r="M574" s="406"/>
      <c r="N574" s="406"/>
      <c r="O574" s="406"/>
      <c r="P574" s="406"/>
      <c r="Q574" s="406"/>
      <c r="R574" s="406"/>
      <c r="S574" s="406"/>
      <c r="T574" s="406"/>
      <c r="U574" s="406"/>
      <c r="V574" s="406"/>
      <c r="W574" s="406"/>
      <c r="X574" s="406"/>
      <c r="Y574" s="406"/>
      <c r="Z574" s="406"/>
      <c r="AA574" s="406"/>
      <c r="AB574" s="406"/>
      <c r="AC574" s="406"/>
      <c r="AD574" s="406"/>
      <c r="AE574" s="406"/>
      <c r="AF574" s="406"/>
      <c r="AG574" s="448"/>
      <c r="AH574" s="448"/>
      <c r="AI574" s="448"/>
      <c r="AJ574" s="448"/>
    </row>
    <row r="575" spans="1:36">
      <c r="A575" s="406"/>
      <c r="B575" s="406"/>
      <c r="C575" s="406"/>
      <c r="D575" s="406"/>
      <c r="E575" s="406"/>
      <c r="F575" s="406"/>
      <c r="G575" s="406"/>
      <c r="H575" s="406"/>
      <c r="I575" s="406"/>
      <c r="J575" s="406"/>
      <c r="K575" s="406"/>
      <c r="L575" s="406"/>
      <c r="M575" s="406"/>
      <c r="N575" s="406"/>
      <c r="O575" s="406"/>
      <c r="P575" s="406"/>
      <c r="Q575" s="406"/>
      <c r="R575" s="406"/>
      <c r="S575" s="406"/>
      <c r="T575" s="406"/>
      <c r="U575" s="406"/>
      <c r="V575" s="406"/>
      <c r="W575" s="406"/>
      <c r="X575" s="406"/>
      <c r="Y575" s="406"/>
      <c r="Z575" s="406"/>
      <c r="AA575" s="406"/>
      <c r="AB575" s="406"/>
      <c r="AC575" s="406"/>
      <c r="AD575" s="406"/>
      <c r="AE575" s="406"/>
      <c r="AF575" s="406"/>
      <c r="AG575" s="448"/>
      <c r="AH575" s="448"/>
      <c r="AI575" s="448"/>
      <c r="AJ575" s="448"/>
    </row>
    <row r="576" spans="1:36">
      <c r="A576" s="406"/>
      <c r="B576" s="406"/>
      <c r="C576" s="406"/>
      <c r="D576" s="406"/>
      <c r="E576" s="406"/>
      <c r="F576" s="406"/>
      <c r="G576" s="406"/>
      <c r="H576" s="406"/>
      <c r="I576" s="406"/>
      <c r="J576" s="406"/>
      <c r="K576" s="406"/>
      <c r="L576" s="406"/>
      <c r="M576" s="406"/>
      <c r="N576" s="406"/>
      <c r="O576" s="406"/>
      <c r="P576" s="406"/>
      <c r="Q576" s="406"/>
      <c r="R576" s="406"/>
      <c r="S576" s="406"/>
      <c r="T576" s="406"/>
      <c r="U576" s="406"/>
      <c r="V576" s="406"/>
      <c r="W576" s="406"/>
      <c r="X576" s="406"/>
      <c r="Y576" s="406"/>
      <c r="Z576" s="406"/>
      <c r="AA576" s="406"/>
      <c r="AB576" s="406"/>
      <c r="AC576" s="406"/>
      <c r="AD576" s="406"/>
      <c r="AE576" s="406"/>
      <c r="AF576" s="406"/>
      <c r="AG576" s="448"/>
      <c r="AH576" s="448"/>
      <c r="AI576" s="448"/>
      <c r="AJ576" s="448"/>
    </row>
    <row r="577" spans="1:36">
      <c r="A577" s="406"/>
      <c r="B577" s="406"/>
      <c r="C577" s="406"/>
      <c r="D577" s="406"/>
      <c r="E577" s="406"/>
      <c r="F577" s="406"/>
      <c r="G577" s="406"/>
      <c r="H577" s="406"/>
      <c r="I577" s="406"/>
      <c r="J577" s="406"/>
      <c r="K577" s="406"/>
      <c r="L577" s="406"/>
      <c r="M577" s="406"/>
      <c r="N577" s="406"/>
      <c r="O577" s="406"/>
      <c r="P577" s="406"/>
      <c r="Q577" s="406"/>
      <c r="R577" s="406"/>
      <c r="S577" s="406"/>
      <c r="T577" s="406"/>
      <c r="U577" s="406"/>
      <c r="V577" s="406"/>
      <c r="W577" s="406"/>
      <c r="X577" s="406"/>
      <c r="Y577" s="406"/>
      <c r="Z577" s="406"/>
      <c r="AA577" s="406"/>
      <c r="AB577" s="406"/>
      <c r="AC577" s="406"/>
      <c r="AD577" s="406"/>
      <c r="AE577" s="406"/>
      <c r="AF577" s="406"/>
      <c r="AG577" s="448"/>
      <c r="AH577" s="448"/>
      <c r="AI577" s="448"/>
      <c r="AJ577" s="448"/>
    </row>
    <row r="578" spans="1:36">
      <c r="A578" s="406"/>
      <c r="B578" s="406"/>
      <c r="C578" s="406"/>
      <c r="D578" s="406"/>
      <c r="E578" s="406"/>
      <c r="F578" s="406"/>
      <c r="G578" s="406"/>
      <c r="H578" s="406"/>
      <c r="I578" s="406"/>
      <c r="J578" s="406"/>
      <c r="K578" s="406"/>
      <c r="L578" s="406"/>
      <c r="M578" s="406"/>
      <c r="N578" s="406"/>
      <c r="O578" s="406"/>
      <c r="P578" s="406"/>
      <c r="Q578" s="406"/>
      <c r="R578" s="406"/>
      <c r="S578" s="406"/>
      <c r="T578" s="406"/>
      <c r="U578" s="406"/>
      <c r="V578" s="406"/>
      <c r="W578" s="406"/>
      <c r="X578" s="406"/>
      <c r="Y578" s="406"/>
      <c r="Z578" s="406"/>
      <c r="AA578" s="406"/>
      <c r="AB578" s="406"/>
      <c r="AC578" s="406"/>
      <c r="AD578" s="406"/>
      <c r="AE578" s="406"/>
      <c r="AF578" s="406"/>
      <c r="AG578" s="448"/>
      <c r="AH578" s="448"/>
      <c r="AI578" s="448"/>
      <c r="AJ578" s="448"/>
    </row>
    <row r="579" spans="1:36">
      <c r="A579" s="406"/>
      <c r="B579" s="406"/>
      <c r="C579" s="406"/>
      <c r="D579" s="406"/>
      <c r="E579" s="406"/>
      <c r="F579" s="406"/>
      <c r="G579" s="406"/>
      <c r="H579" s="406"/>
      <c r="I579" s="406"/>
      <c r="J579" s="406"/>
      <c r="K579" s="406"/>
      <c r="L579" s="406"/>
      <c r="M579" s="406"/>
      <c r="N579" s="406"/>
      <c r="O579" s="406"/>
      <c r="P579" s="406"/>
      <c r="Q579" s="406"/>
      <c r="R579" s="406"/>
      <c r="S579" s="406"/>
      <c r="T579" s="406"/>
      <c r="U579" s="406"/>
      <c r="V579" s="406"/>
      <c r="W579" s="406"/>
      <c r="X579" s="406"/>
      <c r="Y579" s="406"/>
      <c r="Z579" s="406"/>
      <c r="AA579" s="406"/>
      <c r="AB579" s="406"/>
      <c r="AC579" s="406"/>
      <c r="AD579" s="406"/>
      <c r="AE579" s="406"/>
      <c r="AF579" s="406"/>
      <c r="AG579" s="448"/>
      <c r="AH579" s="448"/>
      <c r="AI579" s="448"/>
      <c r="AJ579" s="448"/>
    </row>
    <row r="580" spans="1:36">
      <c r="A580" s="406"/>
      <c r="B580" s="406"/>
      <c r="C580" s="406"/>
      <c r="D580" s="406"/>
      <c r="E580" s="406"/>
      <c r="F580" s="406"/>
      <c r="G580" s="406"/>
      <c r="H580" s="406"/>
      <c r="I580" s="406"/>
      <c r="J580" s="406"/>
      <c r="K580" s="406"/>
      <c r="L580" s="406"/>
      <c r="M580" s="406"/>
      <c r="N580" s="406"/>
      <c r="O580" s="406"/>
      <c r="P580" s="406"/>
      <c r="Q580" s="406"/>
      <c r="R580" s="406"/>
      <c r="S580" s="406"/>
      <c r="T580" s="406"/>
      <c r="U580" s="406"/>
      <c r="V580" s="406"/>
      <c r="W580" s="406"/>
      <c r="X580" s="406"/>
      <c r="Y580" s="406"/>
      <c r="Z580" s="406"/>
      <c r="AA580" s="406"/>
      <c r="AB580" s="406"/>
      <c r="AC580" s="406"/>
      <c r="AD580" s="406"/>
      <c r="AE580" s="406"/>
      <c r="AF580" s="406"/>
      <c r="AG580" s="448"/>
      <c r="AH580" s="448"/>
      <c r="AI580" s="448"/>
      <c r="AJ580" s="448"/>
    </row>
    <row r="581" spans="1:36">
      <c r="A581" s="406"/>
      <c r="B581" s="406"/>
      <c r="C581" s="406"/>
      <c r="D581" s="406"/>
      <c r="E581" s="406"/>
      <c r="F581" s="406"/>
      <c r="G581" s="406"/>
      <c r="H581" s="406"/>
      <c r="I581" s="406"/>
      <c r="J581" s="406"/>
      <c r="K581" s="406"/>
      <c r="L581" s="406"/>
      <c r="M581" s="406"/>
      <c r="N581" s="406"/>
      <c r="O581" s="406"/>
      <c r="P581" s="406"/>
      <c r="Q581" s="406"/>
      <c r="R581" s="406"/>
      <c r="S581" s="406"/>
      <c r="T581" s="406"/>
      <c r="U581" s="406"/>
      <c r="V581" s="406"/>
      <c r="W581" s="406"/>
      <c r="X581" s="406"/>
      <c r="Y581" s="406"/>
      <c r="Z581" s="406"/>
      <c r="AA581" s="406"/>
      <c r="AB581" s="406"/>
      <c r="AC581" s="406"/>
      <c r="AD581" s="406"/>
      <c r="AE581" s="406"/>
      <c r="AF581" s="406"/>
      <c r="AG581" s="448"/>
      <c r="AH581" s="448"/>
      <c r="AI581" s="448"/>
      <c r="AJ581" s="448"/>
    </row>
    <row r="582" spans="1:36">
      <c r="A582" s="406"/>
      <c r="B582" s="406"/>
      <c r="C582" s="406"/>
      <c r="D582" s="406"/>
      <c r="E582" s="406"/>
      <c r="F582" s="406"/>
      <c r="G582" s="406"/>
      <c r="H582" s="406"/>
      <c r="I582" s="406"/>
      <c r="J582" s="406"/>
      <c r="K582" s="406"/>
      <c r="L582" s="406"/>
      <c r="M582" s="406"/>
      <c r="N582" s="406"/>
      <c r="O582" s="406"/>
      <c r="P582" s="406"/>
      <c r="Q582" s="406"/>
      <c r="R582" s="406"/>
      <c r="S582" s="406"/>
      <c r="T582" s="406"/>
      <c r="U582" s="406"/>
      <c r="V582" s="406"/>
      <c r="W582" s="406"/>
      <c r="X582" s="406"/>
      <c r="Y582" s="406"/>
      <c r="Z582" s="406"/>
      <c r="AA582" s="406"/>
      <c r="AB582" s="406"/>
      <c r="AC582" s="406"/>
      <c r="AD582" s="406"/>
      <c r="AE582" s="406"/>
      <c r="AF582" s="406"/>
      <c r="AG582" s="448"/>
      <c r="AH582" s="448"/>
      <c r="AI582" s="448"/>
      <c r="AJ582" s="448"/>
    </row>
    <row r="583" spans="1:36">
      <c r="A583" s="406"/>
      <c r="B583" s="406"/>
      <c r="C583" s="406"/>
      <c r="D583" s="406"/>
      <c r="E583" s="406"/>
      <c r="F583" s="406"/>
      <c r="G583" s="406"/>
      <c r="H583" s="406"/>
      <c r="I583" s="406"/>
      <c r="J583" s="406"/>
      <c r="K583" s="406"/>
      <c r="L583" s="406"/>
      <c r="M583" s="406"/>
      <c r="N583" s="406"/>
      <c r="O583" s="406"/>
      <c r="P583" s="406"/>
      <c r="Q583" s="406"/>
      <c r="R583" s="406"/>
      <c r="S583" s="406"/>
      <c r="T583" s="406"/>
      <c r="U583" s="406"/>
      <c r="V583" s="406"/>
      <c r="W583" s="406"/>
      <c r="X583" s="406"/>
      <c r="Y583" s="406"/>
      <c r="Z583" s="406"/>
      <c r="AA583" s="406"/>
      <c r="AB583" s="406"/>
      <c r="AC583" s="406"/>
      <c r="AD583" s="406"/>
      <c r="AE583" s="406"/>
      <c r="AF583" s="406"/>
      <c r="AG583" s="448"/>
      <c r="AH583" s="448"/>
      <c r="AI583" s="448"/>
      <c r="AJ583" s="448"/>
    </row>
    <row r="584" spans="1:36">
      <c r="A584" s="406"/>
      <c r="B584" s="406"/>
      <c r="C584" s="406"/>
      <c r="D584" s="406"/>
      <c r="E584" s="406"/>
      <c r="F584" s="406"/>
      <c r="G584" s="406"/>
      <c r="H584" s="406"/>
      <c r="I584" s="406"/>
      <c r="J584" s="406"/>
      <c r="K584" s="406"/>
      <c r="L584" s="406"/>
      <c r="M584" s="406"/>
      <c r="N584" s="406"/>
      <c r="O584" s="406"/>
      <c r="P584" s="406"/>
      <c r="Q584" s="406"/>
      <c r="R584" s="406"/>
      <c r="S584" s="406"/>
      <c r="T584" s="406"/>
      <c r="U584" s="406"/>
      <c r="V584" s="406"/>
      <c r="W584" s="406"/>
      <c r="X584" s="406"/>
      <c r="Y584" s="406"/>
      <c r="Z584" s="406"/>
      <c r="AA584" s="406"/>
      <c r="AB584" s="406"/>
      <c r="AC584" s="406"/>
      <c r="AD584" s="406"/>
      <c r="AE584" s="406"/>
      <c r="AF584" s="406"/>
      <c r="AG584" s="448"/>
      <c r="AH584" s="448"/>
      <c r="AI584" s="448"/>
      <c r="AJ584" s="448"/>
    </row>
    <row r="585" spans="1:36">
      <c r="A585" s="406"/>
      <c r="B585" s="406"/>
      <c r="C585" s="406"/>
      <c r="D585" s="406"/>
      <c r="E585" s="406"/>
      <c r="F585" s="406"/>
      <c r="G585" s="406"/>
      <c r="H585" s="406"/>
      <c r="I585" s="406"/>
      <c r="J585" s="406"/>
      <c r="K585" s="406"/>
      <c r="L585" s="406"/>
      <c r="M585" s="406"/>
      <c r="N585" s="406"/>
      <c r="O585" s="406"/>
      <c r="P585" s="406"/>
      <c r="Q585" s="406"/>
      <c r="R585" s="406"/>
      <c r="S585" s="406"/>
      <c r="T585" s="406"/>
      <c r="U585" s="406"/>
      <c r="V585" s="406"/>
      <c r="W585" s="406"/>
      <c r="X585" s="406"/>
      <c r="Y585" s="406"/>
      <c r="Z585" s="406"/>
      <c r="AA585" s="406"/>
      <c r="AB585" s="406"/>
      <c r="AC585" s="406"/>
      <c r="AD585" s="406"/>
      <c r="AE585" s="406"/>
      <c r="AF585" s="406"/>
      <c r="AG585" s="448"/>
      <c r="AH585" s="448"/>
      <c r="AI585" s="448"/>
      <c r="AJ585" s="448"/>
    </row>
    <row r="586" spans="1:36">
      <c r="A586" s="406"/>
      <c r="B586" s="406"/>
      <c r="C586" s="406"/>
      <c r="D586" s="406"/>
      <c r="E586" s="406"/>
      <c r="F586" s="406"/>
      <c r="G586" s="406"/>
      <c r="H586" s="406"/>
      <c r="I586" s="406"/>
      <c r="J586" s="406"/>
      <c r="K586" s="406"/>
      <c r="L586" s="406"/>
      <c r="M586" s="406"/>
      <c r="N586" s="406"/>
      <c r="O586" s="406"/>
      <c r="P586" s="406"/>
      <c r="Q586" s="406"/>
      <c r="R586" s="406"/>
      <c r="S586" s="406"/>
      <c r="T586" s="406"/>
      <c r="U586" s="406"/>
      <c r="V586" s="406"/>
      <c r="W586" s="406"/>
      <c r="X586" s="406"/>
      <c r="Y586" s="406"/>
      <c r="Z586" s="406"/>
      <c r="AA586" s="406"/>
      <c r="AB586" s="406"/>
      <c r="AC586" s="406"/>
      <c r="AD586" s="406"/>
      <c r="AE586" s="406"/>
      <c r="AF586" s="406"/>
      <c r="AG586" s="448"/>
      <c r="AH586" s="448"/>
      <c r="AI586" s="448"/>
      <c r="AJ586" s="448"/>
    </row>
    <row r="587" spans="1:36">
      <c r="A587" s="406"/>
      <c r="B587" s="406"/>
      <c r="C587" s="406"/>
      <c r="D587" s="406"/>
      <c r="E587" s="406"/>
      <c r="F587" s="406"/>
      <c r="G587" s="406"/>
      <c r="H587" s="406"/>
      <c r="I587" s="406"/>
      <c r="J587" s="406"/>
      <c r="K587" s="406"/>
      <c r="L587" s="406"/>
      <c r="M587" s="406"/>
      <c r="N587" s="406"/>
      <c r="O587" s="406"/>
      <c r="P587" s="406"/>
      <c r="Q587" s="406"/>
      <c r="R587" s="406"/>
      <c r="S587" s="406"/>
      <c r="T587" s="406"/>
      <c r="U587" s="406"/>
      <c r="V587" s="406"/>
      <c r="W587" s="406"/>
      <c r="X587" s="406"/>
      <c r="Y587" s="406"/>
      <c r="Z587" s="406"/>
      <c r="AA587" s="406"/>
      <c r="AB587" s="406"/>
      <c r="AC587" s="406"/>
      <c r="AD587" s="406"/>
      <c r="AE587" s="406"/>
      <c r="AF587" s="406"/>
      <c r="AG587" s="448"/>
      <c r="AH587" s="448"/>
      <c r="AI587" s="448"/>
      <c r="AJ587" s="448"/>
    </row>
    <row r="588" spans="1:36">
      <c r="A588" s="406"/>
      <c r="B588" s="406"/>
      <c r="C588" s="406"/>
      <c r="D588" s="406"/>
      <c r="E588" s="406"/>
      <c r="F588" s="406"/>
      <c r="G588" s="406"/>
      <c r="H588" s="406"/>
      <c r="I588" s="406"/>
      <c r="J588" s="406"/>
      <c r="K588" s="406"/>
      <c r="L588" s="406"/>
      <c r="M588" s="406"/>
      <c r="N588" s="406"/>
      <c r="O588" s="406"/>
      <c r="P588" s="406"/>
      <c r="Q588" s="406"/>
      <c r="R588" s="406"/>
      <c r="S588" s="406"/>
      <c r="T588" s="406"/>
      <c r="U588" s="406"/>
      <c r="V588" s="406"/>
      <c r="W588" s="406"/>
      <c r="X588" s="406"/>
      <c r="Y588" s="406"/>
      <c r="Z588" s="406"/>
      <c r="AA588" s="406"/>
      <c r="AB588" s="406"/>
      <c r="AC588" s="406"/>
      <c r="AD588" s="406"/>
      <c r="AE588" s="406"/>
      <c r="AF588" s="406"/>
      <c r="AG588" s="448"/>
      <c r="AH588" s="448"/>
      <c r="AI588" s="448"/>
      <c r="AJ588" s="448"/>
    </row>
    <row r="589" spans="1:36">
      <c r="A589" s="406"/>
      <c r="B589" s="406"/>
      <c r="C589" s="406"/>
      <c r="D589" s="406"/>
      <c r="E589" s="406"/>
      <c r="F589" s="406"/>
      <c r="G589" s="406"/>
      <c r="H589" s="406"/>
      <c r="I589" s="406"/>
      <c r="J589" s="406"/>
      <c r="K589" s="406"/>
      <c r="L589" s="406"/>
      <c r="M589" s="406"/>
      <c r="N589" s="406"/>
      <c r="O589" s="406"/>
      <c r="P589" s="406"/>
      <c r="Q589" s="406"/>
      <c r="R589" s="406"/>
      <c r="S589" s="406"/>
      <c r="T589" s="406"/>
      <c r="U589" s="406"/>
      <c r="V589" s="406"/>
      <c r="W589" s="406"/>
      <c r="X589" s="406"/>
      <c r="Y589" s="406"/>
      <c r="Z589" s="406"/>
      <c r="AA589" s="406"/>
      <c r="AB589" s="406"/>
      <c r="AC589" s="406"/>
      <c r="AD589" s="406"/>
      <c r="AE589" s="406"/>
      <c r="AF589" s="406"/>
      <c r="AG589" s="448"/>
      <c r="AH589" s="448"/>
      <c r="AI589" s="448"/>
      <c r="AJ589" s="448"/>
    </row>
    <row r="590" spans="1:36">
      <c r="A590" s="406"/>
      <c r="B590" s="406"/>
      <c r="C590" s="406"/>
      <c r="D590" s="406"/>
      <c r="E590" s="406"/>
      <c r="F590" s="406"/>
      <c r="G590" s="406"/>
      <c r="H590" s="406"/>
      <c r="I590" s="406"/>
      <c r="J590" s="406"/>
      <c r="K590" s="406"/>
      <c r="L590" s="406"/>
      <c r="M590" s="406"/>
      <c r="N590" s="406"/>
      <c r="O590" s="406"/>
      <c r="P590" s="406"/>
      <c r="Q590" s="406"/>
      <c r="R590" s="406"/>
      <c r="S590" s="406"/>
      <c r="T590" s="406"/>
      <c r="U590" s="406"/>
      <c r="V590" s="406"/>
      <c r="W590" s="406"/>
      <c r="X590" s="406"/>
      <c r="Y590" s="406"/>
      <c r="Z590" s="406"/>
      <c r="AA590" s="406"/>
      <c r="AB590" s="406"/>
      <c r="AC590" s="406"/>
      <c r="AD590" s="406"/>
      <c r="AE590" s="406"/>
      <c r="AF590" s="406"/>
      <c r="AG590" s="448"/>
      <c r="AH590" s="448"/>
      <c r="AI590" s="448"/>
      <c r="AJ590" s="448"/>
    </row>
    <row r="591" spans="1:36">
      <c r="A591" s="406"/>
      <c r="B591" s="406"/>
      <c r="C591" s="406"/>
      <c r="D591" s="406"/>
      <c r="E591" s="406"/>
      <c r="F591" s="406"/>
      <c r="G591" s="406"/>
      <c r="H591" s="406"/>
      <c r="I591" s="406"/>
      <c r="J591" s="406"/>
      <c r="K591" s="406"/>
      <c r="L591" s="406"/>
      <c r="M591" s="406"/>
      <c r="N591" s="406"/>
      <c r="O591" s="406"/>
      <c r="P591" s="406"/>
      <c r="Q591" s="406"/>
      <c r="R591" s="406"/>
      <c r="S591" s="406"/>
      <c r="T591" s="406"/>
      <c r="U591" s="406"/>
      <c r="V591" s="406"/>
      <c r="W591" s="406"/>
      <c r="X591" s="406"/>
      <c r="Y591" s="406"/>
      <c r="Z591" s="406"/>
      <c r="AA591" s="406"/>
      <c r="AB591" s="406"/>
      <c r="AC591" s="406"/>
      <c r="AD591" s="406"/>
      <c r="AE591" s="406"/>
      <c r="AF591" s="406"/>
      <c r="AG591" s="448"/>
      <c r="AH591" s="448"/>
      <c r="AI591" s="448"/>
      <c r="AJ591" s="448"/>
    </row>
    <row r="592" spans="1:36">
      <c r="A592" s="406"/>
      <c r="B592" s="406"/>
      <c r="C592" s="406"/>
      <c r="D592" s="406"/>
      <c r="E592" s="406"/>
      <c r="F592" s="406"/>
      <c r="G592" s="406"/>
      <c r="H592" s="406"/>
      <c r="I592" s="406"/>
      <c r="J592" s="406"/>
      <c r="K592" s="406"/>
      <c r="L592" s="406"/>
      <c r="M592" s="406"/>
      <c r="N592" s="406"/>
      <c r="O592" s="406"/>
      <c r="P592" s="406"/>
      <c r="Q592" s="406"/>
      <c r="R592" s="406"/>
      <c r="S592" s="406"/>
      <c r="T592" s="406"/>
      <c r="U592" s="406"/>
      <c r="V592" s="406"/>
      <c r="W592" s="406"/>
      <c r="X592" s="406"/>
      <c r="Y592" s="406"/>
      <c r="Z592" s="406"/>
      <c r="AA592" s="406"/>
      <c r="AB592" s="406"/>
      <c r="AC592" s="406"/>
      <c r="AD592" s="406"/>
      <c r="AE592" s="406"/>
      <c r="AF592" s="406"/>
      <c r="AG592" s="448"/>
      <c r="AH592" s="448"/>
      <c r="AI592" s="448"/>
      <c r="AJ592" s="448"/>
    </row>
    <row r="593" spans="1:36">
      <c r="A593" s="406"/>
      <c r="B593" s="406"/>
      <c r="C593" s="406"/>
      <c r="D593" s="406"/>
      <c r="E593" s="406"/>
      <c r="F593" s="406"/>
      <c r="G593" s="406"/>
      <c r="H593" s="406"/>
      <c r="I593" s="406"/>
      <c r="J593" s="406"/>
      <c r="K593" s="406"/>
      <c r="L593" s="406"/>
      <c r="M593" s="406"/>
      <c r="N593" s="406"/>
      <c r="O593" s="406"/>
      <c r="P593" s="406"/>
      <c r="Q593" s="406"/>
      <c r="R593" s="406"/>
      <c r="S593" s="406"/>
      <c r="T593" s="406"/>
      <c r="U593" s="406"/>
      <c r="V593" s="406"/>
      <c r="W593" s="406"/>
      <c r="X593" s="406"/>
      <c r="Y593" s="406"/>
      <c r="Z593" s="406"/>
      <c r="AA593" s="406"/>
      <c r="AB593" s="406"/>
      <c r="AC593" s="406"/>
      <c r="AD593" s="406"/>
      <c r="AE593" s="406"/>
      <c r="AF593" s="406"/>
      <c r="AG593" s="448"/>
      <c r="AH593" s="448"/>
      <c r="AI593" s="448"/>
      <c r="AJ593" s="448"/>
    </row>
    <row r="594" spans="1:36">
      <c r="A594" s="406"/>
      <c r="B594" s="406"/>
      <c r="C594" s="406"/>
      <c r="D594" s="406"/>
      <c r="E594" s="406"/>
      <c r="F594" s="406"/>
      <c r="G594" s="406"/>
      <c r="H594" s="406"/>
      <c r="I594" s="406"/>
      <c r="J594" s="406"/>
      <c r="K594" s="406"/>
      <c r="L594" s="406"/>
      <c r="M594" s="406"/>
      <c r="N594" s="406"/>
      <c r="O594" s="406"/>
      <c r="P594" s="406"/>
      <c r="Q594" s="406"/>
      <c r="R594" s="406"/>
      <c r="S594" s="406"/>
      <c r="T594" s="406"/>
      <c r="U594" s="406"/>
      <c r="V594" s="406"/>
      <c r="W594" s="406"/>
      <c r="X594" s="406"/>
      <c r="Y594" s="406"/>
      <c r="Z594" s="406"/>
      <c r="AA594" s="406"/>
      <c r="AB594" s="406"/>
      <c r="AC594" s="406"/>
      <c r="AD594" s="406"/>
      <c r="AE594" s="406"/>
      <c r="AF594" s="406"/>
      <c r="AG594" s="448"/>
      <c r="AH594" s="448"/>
      <c r="AI594" s="448"/>
      <c r="AJ594" s="448"/>
    </row>
    <row r="595" spans="1:36">
      <c r="A595" s="406"/>
      <c r="B595" s="406"/>
      <c r="C595" s="406"/>
      <c r="D595" s="406"/>
      <c r="E595" s="406"/>
      <c r="F595" s="406"/>
      <c r="G595" s="406"/>
      <c r="H595" s="406"/>
      <c r="I595" s="406"/>
      <c r="J595" s="406"/>
      <c r="K595" s="406"/>
      <c r="L595" s="406"/>
      <c r="M595" s="406"/>
      <c r="N595" s="406"/>
      <c r="O595" s="406"/>
      <c r="P595" s="406"/>
      <c r="Q595" s="406"/>
      <c r="R595" s="406"/>
      <c r="S595" s="406"/>
      <c r="T595" s="406"/>
      <c r="U595" s="406"/>
      <c r="V595" s="406"/>
      <c r="W595" s="406"/>
      <c r="X595" s="406"/>
      <c r="Y595" s="406"/>
      <c r="Z595" s="406"/>
      <c r="AA595" s="406"/>
      <c r="AB595" s="406"/>
      <c r="AC595" s="406"/>
      <c r="AD595" s="406"/>
      <c r="AE595" s="406"/>
      <c r="AF595" s="406"/>
      <c r="AG595" s="448"/>
      <c r="AH595" s="448"/>
      <c r="AI595" s="448"/>
      <c r="AJ595" s="448"/>
    </row>
    <row r="596" spans="1:36">
      <c r="A596" s="406"/>
      <c r="B596" s="406"/>
      <c r="C596" s="406"/>
      <c r="D596" s="406"/>
      <c r="E596" s="406"/>
      <c r="F596" s="406"/>
      <c r="G596" s="406"/>
      <c r="H596" s="406"/>
      <c r="I596" s="406"/>
      <c r="J596" s="406"/>
      <c r="K596" s="406"/>
      <c r="L596" s="406"/>
      <c r="M596" s="406"/>
      <c r="N596" s="406"/>
      <c r="O596" s="406"/>
      <c r="P596" s="406"/>
      <c r="Q596" s="406"/>
      <c r="R596" s="406"/>
      <c r="S596" s="406"/>
      <c r="T596" s="406"/>
      <c r="U596" s="406"/>
      <c r="V596" s="406"/>
      <c r="W596" s="406"/>
      <c r="X596" s="406"/>
      <c r="Y596" s="406"/>
      <c r="Z596" s="406"/>
      <c r="AA596" s="406"/>
      <c r="AB596" s="406"/>
      <c r="AC596" s="406"/>
      <c r="AD596" s="406"/>
      <c r="AE596" s="406"/>
      <c r="AF596" s="406"/>
      <c r="AG596" s="448"/>
      <c r="AH596" s="448"/>
      <c r="AI596" s="448"/>
      <c r="AJ596" s="448"/>
    </row>
    <row r="597" spans="1:36">
      <c r="A597" s="406"/>
      <c r="B597" s="406"/>
      <c r="C597" s="406"/>
      <c r="D597" s="406"/>
      <c r="E597" s="406"/>
      <c r="F597" s="406"/>
      <c r="G597" s="406"/>
      <c r="H597" s="406"/>
      <c r="I597" s="406"/>
      <c r="J597" s="406"/>
      <c r="K597" s="406"/>
      <c r="L597" s="406"/>
      <c r="M597" s="406"/>
      <c r="N597" s="406"/>
      <c r="O597" s="406"/>
      <c r="P597" s="406"/>
      <c r="Q597" s="406"/>
      <c r="R597" s="406"/>
      <c r="S597" s="406"/>
      <c r="T597" s="406"/>
      <c r="U597" s="406"/>
      <c r="V597" s="406"/>
      <c r="W597" s="406"/>
      <c r="X597" s="406"/>
      <c r="Y597" s="406"/>
      <c r="Z597" s="406"/>
      <c r="AA597" s="406"/>
      <c r="AB597" s="406"/>
      <c r="AC597" s="406"/>
      <c r="AD597" s="406"/>
      <c r="AE597" s="406"/>
      <c r="AF597" s="406"/>
      <c r="AG597" s="448"/>
      <c r="AH597" s="448"/>
      <c r="AI597" s="448"/>
      <c r="AJ597" s="448"/>
    </row>
    <row r="598" spans="1:36">
      <c r="A598" s="406"/>
      <c r="B598" s="406"/>
      <c r="C598" s="406"/>
      <c r="D598" s="406"/>
      <c r="E598" s="406"/>
      <c r="F598" s="406"/>
      <c r="G598" s="406"/>
      <c r="H598" s="406"/>
      <c r="I598" s="406"/>
      <c r="J598" s="406"/>
      <c r="K598" s="406"/>
      <c r="L598" s="406"/>
      <c r="M598" s="406"/>
      <c r="N598" s="406"/>
      <c r="O598" s="406"/>
      <c r="P598" s="406"/>
      <c r="Q598" s="406"/>
      <c r="R598" s="406"/>
      <c r="S598" s="406"/>
      <c r="T598" s="406"/>
      <c r="U598" s="406"/>
      <c r="V598" s="406"/>
      <c r="W598" s="406"/>
      <c r="X598" s="406"/>
      <c r="Y598" s="406"/>
      <c r="Z598" s="406"/>
      <c r="AA598" s="406"/>
      <c r="AB598" s="406"/>
      <c r="AC598" s="406"/>
      <c r="AD598" s="406"/>
      <c r="AE598" s="406"/>
      <c r="AF598" s="406"/>
      <c r="AG598" s="448"/>
      <c r="AH598" s="448"/>
      <c r="AI598" s="448"/>
      <c r="AJ598" s="448"/>
    </row>
    <row r="599" spans="1:36">
      <c r="A599" s="406"/>
      <c r="B599" s="406"/>
      <c r="C599" s="406"/>
      <c r="D599" s="406"/>
      <c r="E599" s="406"/>
      <c r="F599" s="406"/>
      <c r="G599" s="406"/>
      <c r="H599" s="406"/>
      <c r="I599" s="406"/>
      <c r="J599" s="406"/>
      <c r="K599" s="406"/>
      <c r="L599" s="406"/>
      <c r="M599" s="406"/>
      <c r="N599" s="406"/>
      <c r="O599" s="406"/>
      <c r="P599" s="406"/>
      <c r="Q599" s="406"/>
      <c r="R599" s="406"/>
      <c r="S599" s="406"/>
      <c r="T599" s="406"/>
      <c r="U599" s="406"/>
      <c r="V599" s="406"/>
      <c r="W599" s="406"/>
      <c r="X599" s="406"/>
      <c r="Y599" s="406"/>
      <c r="Z599" s="406"/>
      <c r="AA599" s="406"/>
      <c r="AB599" s="406"/>
      <c r="AC599" s="406"/>
      <c r="AD599" s="406"/>
      <c r="AE599" s="406"/>
      <c r="AF599" s="406"/>
      <c r="AG599" s="448"/>
      <c r="AH599" s="448"/>
      <c r="AI599" s="448"/>
      <c r="AJ599" s="448"/>
    </row>
    <row r="600" spans="1:36">
      <c r="A600" s="406"/>
      <c r="B600" s="406"/>
      <c r="C600" s="406"/>
      <c r="D600" s="406"/>
      <c r="E600" s="406"/>
      <c r="F600" s="406"/>
      <c r="G600" s="406"/>
      <c r="H600" s="406"/>
      <c r="I600" s="406"/>
      <c r="J600" s="406"/>
      <c r="K600" s="406"/>
      <c r="L600" s="406"/>
      <c r="M600" s="406"/>
      <c r="N600" s="406"/>
      <c r="O600" s="406"/>
      <c r="P600" s="406"/>
      <c r="Q600" s="406"/>
      <c r="R600" s="406"/>
      <c r="S600" s="406"/>
      <c r="T600" s="406"/>
      <c r="U600" s="406"/>
      <c r="V600" s="406"/>
      <c r="W600" s="406"/>
      <c r="X600" s="406"/>
      <c r="Y600" s="406"/>
      <c r="Z600" s="406"/>
      <c r="AA600" s="406"/>
      <c r="AB600" s="406"/>
      <c r="AC600" s="406"/>
      <c r="AD600" s="406"/>
      <c r="AE600" s="406"/>
      <c r="AF600" s="406"/>
      <c r="AG600" s="448"/>
      <c r="AH600" s="448"/>
      <c r="AI600" s="448"/>
      <c r="AJ600" s="448"/>
    </row>
    <row r="601" spans="1:36">
      <c r="A601" s="406"/>
      <c r="B601" s="406"/>
      <c r="C601" s="406"/>
      <c r="D601" s="406"/>
      <c r="E601" s="406"/>
      <c r="F601" s="406"/>
      <c r="G601" s="406"/>
      <c r="H601" s="406"/>
      <c r="I601" s="406"/>
      <c r="J601" s="406"/>
      <c r="K601" s="406"/>
      <c r="L601" s="406"/>
      <c r="M601" s="406"/>
      <c r="N601" s="406"/>
      <c r="O601" s="406"/>
      <c r="P601" s="406"/>
      <c r="Q601" s="406"/>
      <c r="R601" s="406"/>
      <c r="S601" s="406"/>
      <c r="T601" s="406"/>
      <c r="U601" s="406"/>
      <c r="V601" s="406"/>
      <c r="W601" s="406"/>
      <c r="X601" s="406"/>
      <c r="Y601" s="406"/>
      <c r="Z601" s="406"/>
      <c r="AA601" s="406"/>
      <c r="AB601" s="406"/>
      <c r="AC601" s="406"/>
      <c r="AD601" s="406"/>
      <c r="AE601" s="406"/>
      <c r="AF601" s="406"/>
      <c r="AG601" s="448"/>
      <c r="AH601" s="448"/>
      <c r="AI601" s="448"/>
      <c r="AJ601" s="448"/>
    </row>
    <row r="602" spans="1:36">
      <c r="A602" s="406"/>
      <c r="B602" s="406"/>
      <c r="C602" s="406"/>
      <c r="D602" s="406"/>
      <c r="E602" s="406"/>
      <c r="F602" s="406"/>
      <c r="G602" s="406"/>
      <c r="H602" s="406"/>
      <c r="I602" s="406"/>
      <c r="J602" s="406"/>
      <c r="K602" s="406"/>
      <c r="L602" s="406"/>
      <c r="M602" s="406"/>
      <c r="N602" s="406"/>
      <c r="O602" s="406"/>
      <c r="P602" s="406"/>
      <c r="Q602" s="406"/>
      <c r="R602" s="406"/>
      <c r="S602" s="406"/>
      <c r="T602" s="406"/>
      <c r="U602" s="406"/>
      <c r="V602" s="406"/>
      <c r="W602" s="406"/>
      <c r="X602" s="406"/>
      <c r="Y602" s="406"/>
      <c r="Z602" s="406"/>
      <c r="AA602" s="406"/>
      <c r="AB602" s="406"/>
      <c r="AC602" s="406"/>
      <c r="AD602" s="406"/>
      <c r="AE602" s="406"/>
      <c r="AF602" s="406"/>
      <c r="AG602" s="448"/>
      <c r="AH602" s="448"/>
      <c r="AI602" s="448"/>
      <c r="AJ602" s="448"/>
    </row>
    <row r="603" spans="1:36">
      <c r="A603" s="406"/>
      <c r="B603" s="406"/>
      <c r="C603" s="406"/>
      <c r="D603" s="406"/>
      <c r="E603" s="406"/>
      <c r="F603" s="406"/>
      <c r="G603" s="406"/>
      <c r="H603" s="406"/>
      <c r="I603" s="406"/>
      <c r="J603" s="406"/>
      <c r="K603" s="406"/>
      <c r="L603" s="406"/>
      <c r="M603" s="406"/>
      <c r="N603" s="406"/>
      <c r="O603" s="406"/>
      <c r="P603" s="406"/>
      <c r="Q603" s="406"/>
      <c r="R603" s="406"/>
      <c r="S603" s="406"/>
      <c r="T603" s="406"/>
      <c r="U603" s="406"/>
      <c r="V603" s="406"/>
      <c r="W603" s="406"/>
      <c r="X603" s="406"/>
      <c r="Y603" s="406"/>
      <c r="Z603" s="406"/>
      <c r="AA603" s="406"/>
      <c r="AB603" s="406"/>
      <c r="AC603" s="406"/>
      <c r="AD603" s="406"/>
      <c r="AE603" s="406"/>
      <c r="AF603" s="406"/>
      <c r="AG603" s="448"/>
      <c r="AH603" s="448"/>
      <c r="AI603" s="448"/>
      <c r="AJ603" s="448"/>
    </row>
    <row r="604" spans="1:36">
      <c r="A604" s="406"/>
      <c r="B604" s="406"/>
      <c r="C604" s="406"/>
      <c r="D604" s="406"/>
      <c r="E604" s="406"/>
      <c r="F604" s="406"/>
      <c r="G604" s="406"/>
      <c r="H604" s="406"/>
      <c r="I604" s="406"/>
      <c r="J604" s="406"/>
      <c r="K604" s="406"/>
      <c r="L604" s="406"/>
      <c r="M604" s="406"/>
      <c r="N604" s="406"/>
      <c r="O604" s="406"/>
      <c r="P604" s="406"/>
      <c r="Q604" s="406"/>
      <c r="R604" s="406"/>
      <c r="S604" s="406"/>
      <c r="T604" s="406"/>
      <c r="U604" s="406"/>
      <c r="V604" s="406"/>
      <c r="W604" s="406"/>
      <c r="X604" s="406"/>
      <c r="Y604" s="406"/>
      <c r="Z604" s="406"/>
      <c r="AA604" s="406"/>
      <c r="AB604" s="406"/>
      <c r="AC604" s="406"/>
      <c r="AD604" s="406"/>
      <c r="AE604" s="406"/>
      <c r="AF604" s="406"/>
      <c r="AG604" s="448"/>
      <c r="AH604" s="448"/>
      <c r="AI604" s="448"/>
      <c r="AJ604" s="448"/>
    </row>
    <row r="605" spans="1:36">
      <c r="A605" s="406"/>
      <c r="B605" s="406"/>
      <c r="C605" s="406"/>
      <c r="D605" s="406"/>
      <c r="E605" s="406"/>
      <c r="F605" s="406"/>
      <c r="G605" s="406"/>
      <c r="H605" s="406"/>
      <c r="I605" s="406"/>
      <c r="J605" s="406"/>
      <c r="K605" s="406"/>
      <c r="L605" s="406"/>
      <c r="M605" s="406"/>
      <c r="N605" s="406"/>
      <c r="O605" s="406"/>
      <c r="P605" s="406"/>
      <c r="Q605" s="406"/>
      <c r="R605" s="406"/>
      <c r="S605" s="406"/>
      <c r="T605" s="406"/>
      <c r="U605" s="406"/>
      <c r="V605" s="406"/>
      <c r="W605" s="406"/>
      <c r="X605" s="406"/>
      <c r="Y605" s="406"/>
      <c r="Z605" s="406"/>
      <c r="AA605" s="406"/>
      <c r="AB605" s="406"/>
      <c r="AC605" s="406"/>
      <c r="AD605" s="406"/>
      <c r="AE605" s="406"/>
      <c r="AF605" s="406"/>
      <c r="AG605" s="448"/>
      <c r="AH605" s="448"/>
      <c r="AI605" s="448"/>
      <c r="AJ605" s="448"/>
    </row>
    <row r="606" spans="1:36">
      <c r="A606" s="406"/>
      <c r="B606" s="406"/>
      <c r="C606" s="406"/>
      <c r="D606" s="406"/>
      <c r="E606" s="406"/>
      <c r="F606" s="406"/>
      <c r="G606" s="406"/>
      <c r="H606" s="406"/>
      <c r="I606" s="406"/>
      <c r="J606" s="406"/>
      <c r="K606" s="406"/>
      <c r="L606" s="406"/>
      <c r="M606" s="406"/>
      <c r="N606" s="406"/>
      <c r="O606" s="406"/>
      <c r="P606" s="406"/>
      <c r="Q606" s="406"/>
      <c r="R606" s="406"/>
      <c r="S606" s="406"/>
      <c r="T606" s="406"/>
      <c r="U606" s="406"/>
      <c r="V606" s="406"/>
      <c r="W606" s="406"/>
      <c r="X606" s="406"/>
      <c r="Y606" s="406"/>
      <c r="Z606" s="406"/>
      <c r="AA606" s="406"/>
      <c r="AB606" s="406"/>
      <c r="AC606" s="406"/>
      <c r="AD606" s="406"/>
      <c r="AE606" s="406"/>
      <c r="AF606" s="406"/>
      <c r="AG606" s="448"/>
      <c r="AH606" s="448"/>
      <c r="AI606" s="448"/>
      <c r="AJ606" s="448"/>
    </row>
    <row r="607" spans="1:36">
      <c r="A607" s="406"/>
      <c r="B607" s="406"/>
      <c r="C607" s="406"/>
      <c r="D607" s="406"/>
      <c r="E607" s="406"/>
      <c r="F607" s="406"/>
      <c r="G607" s="406"/>
      <c r="H607" s="406"/>
      <c r="I607" s="406"/>
      <c r="J607" s="406"/>
      <c r="K607" s="406"/>
      <c r="L607" s="406"/>
      <c r="M607" s="406"/>
      <c r="N607" s="406"/>
      <c r="O607" s="406"/>
      <c r="P607" s="406"/>
      <c r="Q607" s="406"/>
      <c r="R607" s="406"/>
      <c r="S607" s="406"/>
      <c r="T607" s="406"/>
      <c r="U607" s="406"/>
      <c r="V607" s="406"/>
      <c r="W607" s="406"/>
      <c r="X607" s="406"/>
      <c r="Y607" s="406"/>
      <c r="Z607" s="406"/>
      <c r="AA607" s="406"/>
      <c r="AB607" s="406"/>
      <c r="AC607" s="406"/>
      <c r="AD607" s="406"/>
      <c r="AE607" s="406"/>
      <c r="AF607" s="406"/>
      <c r="AG607" s="448"/>
      <c r="AH607" s="448"/>
      <c r="AI607" s="448"/>
      <c r="AJ607" s="448"/>
    </row>
    <row r="608" spans="1:36">
      <c r="A608" s="406"/>
      <c r="B608" s="406"/>
      <c r="C608" s="406"/>
      <c r="D608" s="406"/>
      <c r="E608" s="406"/>
      <c r="F608" s="406"/>
      <c r="G608" s="406"/>
      <c r="H608" s="406"/>
      <c r="I608" s="406"/>
      <c r="J608" s="406"/>
      <c r="K608" s="406"/>
      <c r="L608" s="406"/>
      <c r="M608" s="406"/>
      <c r="N608" s="406"/>
      <c r="O608" s="406"/>
      <c r="P608" s="406"/>
      <c r="Q608" s="406"/>
      <c r="R608" s="406"/>
      <c r="S608" s="406"/>
      <c r="T608" s="406"/>
      <c r="U608" s="406"/>
      <c r="V608" s="406"/>
      <c r="W608" s="406"/>
      <c r="X608" s="406"/>
      <c r="Y608" s="406"/>
      <c r="Z608" s="406"/>
      <c r="AA608" s="406"/>
      <c r="AB608" s="406"/>
      <c r="AC608" s="406"/>
      <c r="AD608" s="406"/>
      <c r="AE608" s="406"/>
      <c r="AF608" s="406"/>
      <c r="AG608" s="448"/>
      <c r="AH608" s="448"/>
      <c r="AI608" s="448"/>
      <c r="AJ608" s="448"/>
    </row>
    <row r="609" spans="1:36">
      <c r="A609" s="406"/>
      <c r="B609" s="406"/>
      <c r="C609" s="406"/>
      <c r="D609" s="406"/>
      <c r="E609" s="406"/>
      <c r="F609" s="406"/>
      <c r="G609" s="406"/>
      <c r="H609" s="406"/>
      <c r="I609" s="406"/>
      <c r="J609" s="406"/>
      <c r="K609" s="406"/>
      <c r="L609" s="406"/>
      <c r="M609" s="406"/>
      <c r="N609" s="406"/>
      <c r="O609" s="406"/>
      <c r="P609" s="406"/>
      <c r="Q609" s="406"/>
      <c r="R609" s="406"/>
      <c r="S609" s="406"/>
      <c r="T609" s="406"/>
      <c r="U609" s="406"/>
      <c r="V609" s="406"/>
      <c r="W609" s="406"/>
      <c r="X609" s="406"/>
      <c r="Y609" s="406"/>
      <c r="Z609" s="406"/>
      <c r="AA609" s="406"/>
      <c r="AB609" s="406"/>
      <c r="AC609" s="406"/>
      <c r="AD609" s="406"/>
      <c r="AE609" s="406"/>
      <c r="AF609" s="406"/>
      <c r="AG609" s="448"/>
      <c r="AH609" s="448"/>
      <c r="AI609" s="448"/>
      <c r="AJ609" s="448"/>
    </row>
    <row r="610" spans="1:36">
      <c r="A610" s="406"/>
      <c r="B610" s="406"/>
      <c r="C610" s="406"/>
      <c r="D610" s="406"/>
      <c r="E610" s="406"/>
      <c r="F610" s="406"/>
      <c r="G610" s="406"/>
      <c r="H610" s="406"/>
      <c r="I610" s="406"/>
      <c r="J610" s="406"/>
      <c r="K610" s="406"/>
      <c r="L610" s="406"/>
      <c r="M610" s="406"/>
      <c r="N610" s="406"/>
      <c r="O610" s="406"/>
      <c r="P610" s="406"/>
      <c r="Q610" s="406"/>
      <c r="R610" s="406"/>
      <c r="S610" s="406"/>
      <c r="T610" s="406"/>
      <c r="U610" s="406"/>
      <c r="V610" s="406"/>
      <c r="W610" s="406"/>
      <c r="X610" s="406"/>
      <c r="Y610" s="406"/>
      <c r="Z610" s="406"/>
      <c r="AA610" s="406"/>
      <c r="AB610" s="406"/>
      <c r="AC610" s="406"/>
      <c r="AD610" s="406"/>
      <c r="AE610" s="406"/>
      <c r="AF610" s="406"/>
      <c r="AG610" s="448"/>
      <c r="AH610" s="448"/>
      <c r="AI610" s="448"/>
      <c r="AJ610" s="448"/>
    </row>
    <row r="611" spans="1:36">
      <c r="A611" s="406"/>
      <c r="B611" s="406"/>
      <c r="C611" s="406"/>
      <c r="D611" s="406"/>
      <c r="E611" s="406"/>
      <c r="F611" s="406"/>
      <c r="G611" s="406"/>
      <c r="H611" s="406"/>
      <c r="I611" s="406"/>
      <c r="J611" s="406"/>
      <c r="K611" s="406"/>
      <c r="L611" s="406"/>
      <c r="M611" s="406"/>
      <c r="N611" s="406"/>
      <c r="O611" s="406"/>
      <c r="P611" s="406"/>
      <c r="Q611" s="406"/>
      <c r="R611" s="406"/>
      <c r="S611" s="406"/>
      <c r="T611" s="406"/>
      <c r="U611" s="406"/>
      <c r="V611" s="406"/>
      <c r="W611" s="406"/>
      <c r="X611" s="406"/>
      <c r="Y611" s="406"/>
      <c r="Z611" s="406"/>
      <c r="AA611" s="406"/>
      <c r="AB611" s="406"/>
      <c r="AC611" s="406"/>
      <c r="AD611" s="406"/>
      <c r="AE611" s="406"/>
      <c r="AF611" s="406"/>
      <c r="AG611" s="448"/>
      <c r="AH611" s="448"/>
      <c r="AI611" s="448"/>
      <c r="AJ611" s="448"/>
    </row>
    <row r="612" spans="1:36">
      <c r="A612" s="406"/>
      <c r="B612" s="406"/>
      <c r="C612" s="406"/>
      <c r="D612" s="406"/>
      <c r="E612" s="406"/>
      <c r="F612" s="406"/>
      <c r="G612" s="406"/>
      <c r="H612" s="406"/>
      <c r="I612" s="406"/>
      <c r="J612" s="406"/>
      <c r="K612" s="406"/>
      <c r="L612" s="406"/>
      <c r="M612" s="406"/>
      <c r="N612" s="406"/>
      <c r="O612" s="406"/>
      <c r="P612" s="406"/>
      <c r="Q612" s="406"/>
      <c r="R612" s="406"/>
      <c r="S612" s="406"/>
      <c r="T612" s="406"/>
      <c r="U612" s="406"/>
      <c r="V612" s="406"/>
      <c r="W612" s="406"/>
      <c r="X612" s="406"/>
      <c r="Y612" s="406"/>
      <c r="Z612" s="406"/>
      <c r="AA612" s="406"/>
      <c r="AB612" s="406"/>
      <c r="AC612" s="406"/>
      <c r="AD612" s="406"/>
      <c r="AE612" s="406"/>
      <c r="AF612" s="406"/>
      <c r="AG612" s="448"/>
      <c r="AH612" s="448"/>
      <c r="AI612" s="448"/>
      <c r="AJ612" s="448"/>
    </row>
    <row r="613" spans="1:36">
      <c r="A613" s="406"/>
      <c r="B613" s="406"/>
      <c r="C613" s="406"/>
      <c r="D613" s="406"/>
      <c r="E613" s="406"/>
      <c r="F613" s="406"/>
      <c r="G613" s="406"/>
      <c r="H613" s="406"/>
      <c r="I613" s="406"/>
      <c r="J613" s="406"/>
      <c r="K613" s="406"/>
      <c r="L613" s="406"/>
      <c r="M613" s="406"/>
      <c r="N613" s="406"/>
      <c r="O613" s="406"/>
      <c r="P613" s="406"/>
      <c r="Q613" s="406"/>
      <c r="R613" s="406"/>
      <c r="S613" s="406"/>
      <c r="T613" s="406"/>
      <c r="U613" s="406"/>
      <c r="V613" s="406"/>
      <c r="W613" s="406"/>
      <c r="X613" s="406"/>
      <c r="Y613" s="406"/>
      <c r="Z613" s="406"/>
      <c r="AA613" s="406"/>
      <c r="AB613" s="406"/>
      <c r="AC613" s="406"/>
      <c r="AD613" s="406"/>
      <c r="AE613" s="406"/>
      <c r="AF613" s="406"/>
      <c r="AG613" s="448"/>
      <c r="AH613" s="448"/>
      <c r="AI613" s="448"/>
      <c r="AJ613" s="448"/>
    </row>
    <row r="614" spans="1:36">
      <c r="A614" s="406"/>
      <c r="B614" s="406"/>
      <c r="C614" s="406"/>
      <c r="D614" s="406"/>
      <c r="E614" s="406"/>
      <c r="F614" s="406"/>
      <c r="G614" s="406"/>
      <c r="H614" s="406"/>
      <c r="I614" s="406"/>
      <c r="J614" s="406"/>
      <c r="K614" s="406"/>
      <c r="L614" s="406"/>
      <c r="M614" s="406"/>
      <c r="N614" s="406"/>
      <c r="O614" s="406"/>
      <c r="P614" s="406"/>
      <c r="Q614" s="406"/>
      <c r="R614" s="406"/>
      <c r="S614" s="406"/>
      <c r="T614" s="406"/>
      <c r="U614" s="406"/>
      <c r="V614" s="406"/>
      <c r="W614" s="406"/>
      <c r="X614" s="406"/>
      <c r="Y614" s="406"/>
      <c r="Z614" s="406"/>
      <c r="AA614" s="406"/>
      <c r="AB614" s="406"/>
      <c r="AC614" s="406"/>
      <c r="AD614" s="406"/>
      <c r="AE614" s="406"/>
      <c r="AF614" s="406"/>
      <c r="AG614" s="448"/>
      <c r="AH614" s="448"/>
      <c r="AI614" s="448"/>
      <c r="AJ614" s="448"/>
    </row>
    <row r="615" spans="1:36">
      <c r="A615" s="406"/>
      <c r="B615" s="406"/>
      <c r="C615" s="406"/>
      <c r="D615" s="406"/>
      <c r="E615" s="406"/>
      <c r="F615" s="406"/>
      <c r="G615" s="406"/>
      <c r="H615" s="406"/>
      <c r="I615" s="406"/>
      <c r="J615" s="406"/>
      <c r="K615" s="406"/>
      <c r="L615" s="406"/>
      <c r="M615" s="406"/>
      <c r="N615" s="406"/>
      <c r="O615" s="406"/>
      <c r="P615" s="406"/>
      <c r="Q615" s="406"/>
      <c r="R615" s="406"/>
      <c r="S615" s="406"/>
      <c r="T615" s="406"/>
      <c r="U615" s="406"/>
      <c r="V615" s="406"/>
      <c r="W615" s="406"/>
      <c r="X615" s="406"/>
      <c r="Y615" s="406"/>
      <c r="Z615" s="406"/>
      <c r="AA615" s="406"/>
      <c r="AB615" s="406"/>
      <c r="AC615" s="406"/>
      <c r="AD615" s="406"/>
      <c r="AE615" s="406"/>
      <c r="AF615" s="406"/>
      <c r="AG615" s="448"/>
      <c r="AH615" s="448"/>
      <c r="AI615" s="448"/>
      <c r="AJ615" s="448"/>
    </row>
    <row r="616" spans="1:36">
      <c r="A616" s="406"/>
      <c r="B616" s="406"/>
      <c r="C616" s="406"/>
      <c r="D616" s="406"/>
      <c r="E616" s="406"/>
      <c r="F616" s="406"/>
      <c r="G616" s="406"/>
      <c r="H616" s="406"/>
      <c r="I616" s="406"/>
      <c r="J616" s="406"/>
      <c r="K616" s="406"/>
      <c r="L616" s="406"/>
      <c r="M616" s="406"/>
      <c r="N616" s="406"/>
      <c r="O616" s="406"/>
      <c r="P616" s="406"/>
      <c r="Q616" s="406"/>
      <c r="R616" s="406"/>
      <c r="S616" s="406"/>
      <c r="T616" s="406"/>
      <c r="U616" s="406"/>
      <c r="V616" s="406"/>
      <c r="W616" s="406"/>
      <c r="X616" s="406"/>
      <c r="Y616" s="406"/>
      <c r="Z616" s="406"/>
      <c r="AA616" s="406"/>
      <c r="AB616" s="406"/>
      <c r="AC616" s="406"/>
      <c r="AD616" s="406"/>
      <c r="AE616" s="406"/>
      <c r="AF616" s="406"/>
      <c r="AG616" s="448"/>
      <c r="AH616" s="448"/>
      <c r="AI616" s="448"/>
      <c r="AJ616" s="448"/>
    </row>
    <row r="617" spans="1:36">
      <c r="A617" s="406"/>
      <c r="B617" s="406"/>
      <c r="C617" s="406"/>
      <c r="D617" s="406"/>
      <c r="E617" s="406"/>
      <c r="F617" s="406"/>
      <c r="G617" s="406"/>
      <c r="H617" s="406"/>
      <c r="I617" s="406"/>
      <c r="J617" s="406"/>
      <c r="K617" s="406"/>
      <c r="L617" s="406"/>
      <c r="M617" s="406"/>
      <c r="N617" s="406"/>
      <c r="O617" s="406"/>
      <c r="P617" s="406"/>
      <c r="Q617" s="406"/>
      <c r="R617" s="406"/>
      <c r="S617" s="406"/>
      <c r="T617" s="406"/>
      <c r="U617" s="406"/>
      <c r="V617" s="406"/>
      <c r="W617" s="406"/>
      <c r="X617" s="406"/>
      <c r="Y617" s="406"/>
      <c r="Z617" s="406"/>
      <c r="AA617" s="406"/>
      <c r="AB617" s="406"/>
      <c r="AC617" s="406"/>
      <c r="AD617" s="406"/>
      <c r="AE617" s="406"/>
      <c r="AF617" s="406"/>
      <c r="AG617" s="448"/>
      <c r="AH617" s="448"/>
      <c r="AI617" s="448"/>
      <c r="AJ617" s="448"/>
    </row>
    <row r="618" spans="1:36">
      <c r="A618" s="406"/>
      <c r="B618" s="406"/>
      <c r="C618" s="406"/>
      <c r="D618" s="406"/>
      <c r="E618" s="406"/>
      <c r="F618" s="406"/>
      <c r="G618" s="406"/>
      <c r="H618" s="406"/>
      <c r="I618" s="406"/>
      <c r="J618" s="406"/>
      <c r="K618" s="406"/>
      <c r="L618" s="406"/>
      <c r="M618" s="406"/>
      <c r="N618" s="406"/>
      <c r="O618" s="406"/>
      <c r="P618" s="406"/>
      <c r="Q618" s="406"/>
      <c r="R618" s="406"/>
      <c r="S618" s="406"/>
      <c r="T618" s="406"/>
      <c r="U618" s="406"/>
      <c r="V618" s="406"/>
      <c r="W618" s="406"/>
      <c r="X618" s="406"/>
      <c r="Y618" s="406"/>
      <c r="Z618" s="406"/>
      <c r="AA618" s="406"/>
      <c r="AB618" s="406"/>
      <c r="AC618" s="406"/>
      <c r="AD618" s="406"/>
      <c r="AE618" s="406"/>
      <c r="AF618" s="406"/>
      <c r="AG618" s="448"/>
      <c r="AH618" s="448"/>
      <c r="AI618" s="448"/>
      <c r="AJ618" s="448"/>
    </row>
    <row r="619" spans="1:36">
      <c r="A619" s="406"/>
      <c r="B619" s="406"/>
      <c r="C619" s="406"/>
      <c r="D619" s="406"/>
      <c r="E619" s="406"/>
      <c r="F619" s="406"/>
      <c r="G619" s="406"/>
      <c r="H619" s="406"/>
      <c r="I619" s="406"/>
      <c r="J619" s="406"/>
      <c r="K619" s="406"/>
      <c r="L619" s="406"/>
      <c r="M619" s="406"/>
      <c r="N619" s="406"/>
      <c r="O619" s="406"/>
      <c r="P619" s="406"/>
      <c r="Q619" s="406"/>
      <c r="R619" s="406"/>
      <c r="S619" s="406"/>
      <c r="T619" s="406"/>
      <c r="U619" s="406"/>
      <c r="V619" s="406"/>
      <c r="W619" s="406"/>
      <c r="X619" s="406"/>
      <c r="Y619" s="406"/>
      <c r="Z619" s="406"/>
      <c r="AA619" s="406"/>
      <c r="AB619" s="406"/>
      <c r="AC619" s="406"/>
      <c r="AD619" s="406"/>
      <c r="AE619" s="406"/>
      <c r="AF619" s="406"/>
      <c r="AG619" s="448"/>
      <c r="AH619" s="448"/>
      <c r="AI619" s="448"/>
      <c r="AJ619" s="448"/>
    </row>
    <row r="620" spans="1:36">
      <c r="A620" s="406"/>
      <c r="B620" s="406"/>
      <c r="C620" s="406"/>
      <c r="D620" s="406"/>
      <c r="E620" s="406"/>
      <c r="F620" s="406"/>
      <c r="G620" s="406"/>
      <c r="H620" s="406"/>
      <c r="I620" s="406"/>
      <c r="J620" s="406"/>
      <c r="K620" s="406"/>
      <c r="L620" s="406"/>
      <c r="M620" s="406"/>
      <c r="N620" s="406"/>
      <c r="O620" s="406"/>
      <c r="P620" s="406"/>
      <c r="Q620" s="406"/>
      <c r="R620" s="406"/>
      <c r="S620" s="406"/>
      <c r="T620" s="406"/>
      <c r="U620" s="406"/>
      <c r="V620" s="406"/>
      <c r="W620" s="406"/>
      <c r="X620" s="406"/>
      <c r="Y620" s="406"/>
      <c r="Z620" s="406"/>
      <c r="AA620" s="406"/>
      <c r="AB620" s="406"/>
      <c r="AC620" s="406"/>
      <c r="AD620" s="406"/>
      <c r="AE620" s="406"/>
      <c r="AF620" s="406"/>
      <c r="AG620" s="448"/>
      <c r="AH620" s="448"/>
      <c r="AI620" s="448"/>
      <c r="AJ620" s="448"/>
    </row>
    <row r="621" spans="1:36">
      <c r="A621" s="406"/>
      <c r="B621" s="406"/>
      <c r="C621" s="406"/>
      <c r="D621" s="406"/>
      <c r="E621" s="406"/>
      <c r="F621" s="406"/>
      <c r="G621" s="406"/>
      <c r="H621" s="406"/>
      <c r="I621" s="406"/>
      <c r="J621" s="406"/>
      <c r="K621" s="406"/>
      <c r="L621" s="406"/>
      <c r="M621" s="406"/>
      <c r="N621" s="406"/>
      <c r="O621" s="406"/>
      <c r="P621" s="406"/>
      <c r="Q621" s="406"/>
      <c r="R621" s="406"/>
      <c r="S621" s="406"/>
      <c r="T621" s="406"/>
      <c r="U621" s="406"/>
      <c r="V621" s="406"/>
      <c r="W621" s="406"/>
      <c r="X621" s="406"/>
      <c r="Y621" s="406"/>
      <c r="Z621" s="406"/>
      <c r="AA621" s="406"/>
      <c r="AB621" s="406"/>
      <c r="AC621" s="406"/>
      <c r="AD621" s="406"/>
      <c r="AE621" s="406"/>
      <c r="AF621" s="406"/>
      <c r="AG621" s="448"/>
      <c r="AH621" s="448"/>
      <c r="AI621" s="448"/>
      <c r="AJ621" s="448"/>
    </row>
    <row r="622" spans="1:36">
      <c r="A622" s="406"/>
      <c r="B622" s="406"/>
      <c r="C622" s="406"/>
      <c r="D622" s="406"/>
      <c r="E622" s="406"/>
      <c r="F622" s="406"/>
      <c r="G622" s="406"/>
      <c r="H622" s="406"/>
      <c r="I622" s="406"/>
      <c r="J622" s="406"/>
      <c r="K622" s="406"/>
      <c r="L622" s="406"/>
      <c r="M622" s="406"/>
      <c r="N622" s="406"/>
      <c r="O622" s="406"/>
      <c r="P622" s="406"/>
      <c r="Q622" s="406"/>
      <c r="R622" s="406"/>
      <c r="S622" s="406"/>
      <c r="T622" s="406"/>
      <c r="U622" s="406"/>
      <c r="V622" s="406"/>
      <c r="W622" s="406"/>
      <c r="X622" s="406"/>
      <c r="Y622" s="406"/>
      <c r="Z622" s="406"/>
      <c r="AA622" s="406"/>
      <c r="AB622" s="406"/>
      <c r="AC622" s="406"/>
      <c r="AD622" s="406"/>
      <c r="AE622" s="406"/>
      <c r="AF622" s="406"/>
      <c r="AG622" s="448"/>
      <c r="AH622" s="448"/>
      <c r="AI622" s="448"/>
      <c r="AJ622" s="448"/>
    </row>
    <row r="623" spans="1:36">
      <c r="A623" s="406"/>
      <c r="B623" s="406"/>
      <c r="C623" s="406"/>
      <c r="D623" s="406"/>
      <c r="E623" s="406"/>
      <c r="F623" s="406"/>
      <c r="G623" s="406"/>
      <c r="H623" s="406"/>
      <c r="I623" s="406"/>
      <c r="J623" s="406"/>
      <c r="K623" s="406"/>
      <c r="L623" s="406"/>
      <c r="M623" s="406"/>
      <c r="N623" s="406"/>
      <c r="O623" s="406"/>
      <c r="P623" s="406"/>
      <c r="Q623" s="406"/>
      <c r="R623" s="406"/>
      <c r="S623" s="406"/>
      <c r="T623" s="406"/>
      <c r="U623" s="406"/>
      <c r="V623" s="406"/>
      <c r="W623" s="406"/>
      <c r="X623" s="406"/>
      <c r="Y623" s="406"/>
      <c r="Z623" s="406"/>
      <c r="AA623" s="406"/>
      <c r="AB623" s="406"/>
      <c r="AC623" s="406"/>
      <c r="AD623" s="406"/>
      <c r="AE623" s="406"/>
      <c r="AF623" s="406"/>
      <c r="AG623" s="448"/>
      <c r="AH623" s="448"/>
      <c r="AI623" s="448"/>
      <c r="AJ623" s="448"/>
    </row>
    <row r="624" spans="1:36">
      <c r="A624" s="406"/>
      <c r="B624" s="406"/>
      <c r="C624" s="406"/>
      <c r="D624" s="406"/>
      <c r="E624" s="406"/>
      <c r="F624" s="406"/>
      <c r="G624" s="406"/>
      <c r="H624" s="406"/>
      <c r="I624" s="406"/>
      <c r="J624" s="406"/>
      <c r="K624" s="406"/>
      <c r="L624" s="406"/>
      <c r="M624" s="406"/>
      <c r="N624" s="406"/>
      <c r="O624" s="406"/>
      <c r="P624" s="406"/>
      <c r="Q624" s="406"/>
      <c r="R624" s="406"/>
      <c r="S624" s="406"/>
      <c r="T624" s="406"/>
      <c r="U624" s="406"/>
      <c r="V624" s="406"/>
      <c r="W624" s="406"/>
      <c r="X624" s="406"/>
      <c r="Y624" s="406"/>
      <c r="Z624" s="406"/>
      <c r="AA624" s="406"/>
      <c r="AB624" s="406"/>
      <c r="AC624" s="406"/>
      <c r="AD624" s="406"/>
      <c r="AE624" s="406"/>
      <c r="AF624" s="406"/>
      <c r="AG624" s="448"/>
      <c r="AH624" s="448"/>
      <c r="AI624" s="448"/>
      <c r="AJ624" s="448"/>
    </row>
    <row r="625" spans="1:36">
      <c r="A625" s="406"/>
      <c r="B625" s="406"/>
      <c r="C625" s="406"/>
      <c r="D625" s="406"/>
      <c r="E625" s="406"/>
      <c r="F625" s="406"/>
      <c r="G625" s="406"/>
      <c r="H625" s="406"/>
      <c r="I625" s="406"/>
      <c r="J625" s="406"/>
      <c r="K625" s="406"/>
      <c r="L625" s="406"/>
      <c r="M625" s="406"/>
      <c r="N625" s="406"/>
      <c r="O625" s="406"/>
      <c r="P625" s="406"/>
      <c r="Q625" s="406"/>
      <c r="R625" s="406"/>
      <c r="S625" s="406"/>
      <c r="T625" s="406"/>
      <c r="U625" s="406"/>
      <c r="V625" s="406"/>
      <c r="W625" s="406"/>
      <c r="X625" s="406"/>
      <c r="Y625" s="406"/>
      <c r="Z625" s="406"/>
      <c r="AA625" s="406"/>
      <c r="AB625" s="406"/>
      <c r="AC625" s="406"/>
      <c r="AD625" s="406"/>
      <c r="AE625" s="406"/>
      <c r="AF625" s="406"/>
      <c r="AG625" s="448"/>
      <c r="AH625" s="448"/>
      <c r="AI625" s="448"/>
      <c r="AJ625" s="448"/>
    </row>
    <row r="626" spans="1:36">
      <c r="A626" s="406"/>
      <c r="B626" s="406"/>
      <c r="C626" s="406"/>
      <c r="D626" s="406"/>
      <c r="E626" s="406"/>
      <c r="F626" s="406"/>
      <c r="G626" s="406"/>
      <c r="H626" s="406"/>
      <c r="I626" s="406"/>
      <c r="J626" s="406"/>
      <c r="K626" s="406"/>
      <c r="L626" s="406"/>
      <c r="M626" s="406"/>
      <c r="N626" s="406"/>
      <c r="O626" s="406"/>
      <c r="P626" s="406"/>
      <c r="Q626" s="406"/>
      <c r="R626" s="406"/>
      <c r="S626" s="406"/>
      <c r="T626" s="406"/>
      <c r="U626" s="406"/>
      <c r="V626" s="406"/>
      <c r="W626" s="406"/>
      <c r="X626" s="406"/>
      <c r="Y626" s="406"/>
      <c r="Z626" s="406"/>
      <c r="AA626" s="406"/>
      <c r="AB626" s="406"/>
      <c r="AC626" s="406"/>
      <c r="AD626" s="406"/>
      <c r="AE626" s="406"/>
      <c r="AF626" s="406"/>
      <c r="AG626" s="448"/>
      <c r="AH626" s="448"/>
      <c r="AI626" s="448"/>
      <c r="AJ626" s="448"/>
    </row>
    <row r="627" spans="1:36">
      <c r="A627" s="406"/>
      <c r="B627" s="406"/>
      <c r="C627" s="406"/>
      <c r="D627" s="406"/>
      <c r="E627" s="406"/>
      <c r="F627" s="406"/>
      <c r="G627" s="406"/>
      <c r="H627" s="406"/>
      <c r="I627" s="406"/>
      <c r="J627" s="406"/>
      <c r="K627" s="406"/>
      <c r="L627" s="406"/>
      <c r="M627" s="406"/>
      <c r="N627" s="406"/>
      <c r="O627" s="406"/>
      <c r="P627" s="406"/>
      <c r="Q627" s="406"/>
      <c r="R627" s="406"/>
      <c r="S627" s="406"/>
      <c r="T627" s="406"/>
      <c r="U627" s="406"/>
      <c r="V627" s="406"/>
      <c r="W627" s="406"/>
      <c r="X627" s="406"/>
      <c r="Y627" s="406"/>
      <c r="Z627" s="406"/>
      <c r="AA627" s="406"/>
      <c r="AB627" s="406"/>
      <c r="AC627" s="406"/>
      <c r="AD627" s="406"/>
      <c r="AE627" s="406"/>
      <c r="AF627" s="406"/>
      <c r="AG627" s="448"/>
      <c r="AH627" s="448"/>
      <c r="AI627" s="448"/>
      <c r="AJ627" s="448"/>
    </row>
    <row r="628" spans="1:36">
      <c r="A628" s="406"/>
      <c r="B628" s="406"/>
      <c r="C628" s="406"/>
      <c r="D628" s="406"/>
      <c r="E628" s="406"/>
      <c r="F628" s="406"/>
      <c r="G628" s="406"/>
      <c r="H628" s="406"/>
      <c r="I628" s="406"/>
      <c r="J628" s="406"/>
      <c r="K628" s="406"/>
      <c r="L628" s="406"/>
      <c r="M628" s="406"/>
      <c r="N628" s="406"/>
      <c r="O628" s="406"/>
      <c r="P628" s="406"/>
      <c r="Q628" s="406"/>
      <c r="R628" s="406"/>
      <c r="S628" s="406"/>
      <c r="T628" s="406"/>
      <c r="U628" s="406"/>
      <c r="V628" s="406"/>
      <c r="W628" s="406"/>
      <c r="X628" s="406"/>
      <c r="Y628" s="406"/>
      <c r="Z628" s="406"/>
      <c r="AA628" s="406"/>
      <c r="AB628" s="406"/>
      <c r="AC628" s="406"/>
      <c r="AD628" s="406"/>
      <c r="AE628" s="406"/>
      <c r="AF628" s="406"/>
      <c r="AG628" s="448"/>
      <c r="AH628" s="448"/>
      <c r="AI628" s="448"/>
      <c r="AJ628" s="448"/>
    </row>
    <row r="629" spans="1:36">
      <c r="A629" s="406"/>
      <c r="B629" s="406"/>
      <c r="C629" s="406"/>
      <c r="D629" s="406"/>
      <c r="E629" s="406"/>
      <c r="F629" s="406"/>
      <c r="G629" s="406"/>
      <c r="H629" s="406"/>
      <c r="I629" s="406"/>
      <c r="J629" s="406"/>
      <c r="K629" s="406"/>
      <c r="L629" s="406"/>
      <c r="M629" s="406"/>
      <c r="N629" s="406"/>
      <c r="O629" s="406"/>
      <c r="P629" s="406"/>
      <c r="Q629" s="406"/>
      <c r="R629" s="406"/>
      <c r="S629" s="406"/>
      <c r="T629" s="406"/>
      <c r="U629" s="406"/>
      <c r="V629" s="406"/>
      <c r="W629" s="406"/>
      <c r="X629" s="406"/>
      <c r="Y629" s="406"/>
      <c r="Z629" s="406"/>
      <c r="AA629" s="406"/>
      <c r="AB629" s="406"/>
      <c r="AC629" s="406"/>
      <c r="AD629" s="406"/>
      <c r="AE629" s="406"/>
      <c r="AF629" s="406"/>
      <c r="AG629" s="448"/>
      <c r="AH629" s="448"/>
      <c r="AI629" s="448"/>
      <c r="AJ629" s="448"/>
    </row>
    <row r="630" spans="1:36">
      <c r="A630" s="406"/>
      <c r="B630" s="406"/>
      <c r="C630" s="406"/>
      <c r="D630" s="406"/>
      <c r="E630" s="406"/>
      <c r="F630" s="406"/>
      <c r="G630" s="406"/>
      <c r="H630" s="406"/>
      <c r="I630" s="406"/>
      <c r="J630" s="406"/>
      <c r="K630" s="406"/>
      <c r="L630" s="406"/>
      <c r="M630" s="406"/>
      <c r="N630" s="406"/>
      <c r="O630" s="406"/>
      <c r="P630" s="406"/>
      <c r="Q630" s="406"/>
      <c r="R630" s="406"/>
      <c r="S630" s="406"/>
      <c r="T630" s="406"/>
      <c r="U630" s="406"/>
      <c r="V630" s="406"/>
      <c r="W630" s="406"/>
      <c r="X630" s="406"/>
      <c r="Y630" s="406"/>
      <c r="Z630" s="406"/>
      <c r="AA630" s="406"/>
      <c r="AB630" s="406"/>
      <c r="AC630" s="406"/>
      <c r="AD630" s="406"/>
      <c r="AE630" s="406"/>
      <c r="AF630" s="406"/>
      <c r="AG630" s="448"/>
      <c r="AH630" s="448"/>
      <c r="AI630" s="448"/>
      <c r="AJ630" s="448"/>
    </row>
    <row r="631" spans="1:36">
      <c r="A631" s="406"/>
      <c r="B631" s="406"/>
      <c r="C631" s="406"/>
      <c r="D631" s="406"/>
      <c r="E631" s="406"/>
      <c r="F631" s="406"/>
      <c r="G631" s="406"/>
      <c r="H631" s="406"/>
      <c r="I631" s="406"/>
      <c r="J631" s="406"/>
      <c r="K631" s="406"/>
      <c r="L631" s="406"/>
      <c r="M631" s="406"/>
      <c r="N631" s="406"/>
      <c r="O631" s="406"/>
      <c r="P631" s="406"/>
      <c r="Q631" s="406"/>
      <c r="R631" s="406"/>
      <c r="S631" s="406"/>
      <c r="T631" s="406"/>
      <c r="U631" s="406"/>
      <c r="V631" s="406"/>
      <c r="W631" s="406"/>
      <c r="X631" s="406"/>
      <c r="Y631" s="406"/>
      <c r="Z631" s="406"/>
      <c r="AA631" s="406"/>
      <c r="AB631" s="406"/>
      <c r="AC631" s="406"/>
      <c r="AD631" s="406"/>
      <c r="AE631" s="406"/>
      <c r="AF631" s="406"/>
      <c r="AG631" s="448"/>
      <c r="AH631" s="448"/>
      <c r="AI631" s="448"/>
      <c r="AJ631" s="448"/>
    </row>
    <row r="632" spans="1:36">
      <c r="A632" s="406"/>
      <c r="B632" s="406"/>
      <c r="C632" s="406"/>
      <c r="D632" s="406"/>
      <c r="E632" s="406"/>
      <c r="F632" s="406"/>
      <c r="G632" s="406"/>
      <c r="H632" s="406"/>
      <c r="I632" s="406"/>
      <c r="J632" s="406"/>
      <c r="K632" s="406"/>
      <c r="L632" s="406"/>
      <c r="M632" s="406"/>
      <c r="N632" s="406"/>
      <c r="O632" s="406"/>
      <c r="P632" s="406"/>
      <c r="Q632" s="406"/>
      <c r="R632" s="406"/>
      <c r="S632" s="406"/>
      <c r="T632" s="406"/>
      <c r="U632" s="406"/>
      <c r="V632" s="406"/>
      <c r="W632" s="406"/>
      <c r="X632" s="406"/>
      <c r="Y632" s="406"/>
      <c r="Z632" s="406"/>
      <c r="AA632" s="406"/>
      <c r="AB632" s="406"/>
      <c r="AC632" s="406"/>
      <c r="AD632" s="406"/>
      <c r="AE632" s="406"/>
      <c r="AF632" s="406"/>
      <c r="AG632" s="448"/>
      <c r="AH632" s="448"/>
      <c r="AI632" s="448"/>
      <c r="AJ632" s="448"/>
    </row>
    <row r="633" spans="1:36">
      <c r="A633" s="406"/>
      <c r="B633" s="406"/>
      <c r="C633" s="406"/>
      <c r="D633" s="406"/>
      <c r="E633" s="406"/>
      <c r="F633" s="406"/>
      <c r="G633" s="406"/>
      <c r="H633" s="406"/>
      <c r="I633" s="406"/>
      <c r="J633" s="406"/>
      <c r="K633" s="406"/>
      <c r="L633" s="406"/>
      <c r="M633" s="406"/>
      <c r="N633" s="406"/>
      <c r="O633" s="406"/>
      <c r="P633" s="406"/>
      <c r="Q633" s="406"/>
      <c r="R633" s="406"/>
      <c r="S633" s="406"/>
      <c r="T633" s="406"/>
      <c r="U633" s="406"/>
      <c r="V633" s="406"/>
      <c r="W633" s="406"/>
      <c r="X633" s="406"/>
      <c r="Y633" s="406"/>
      <c r="Z633" s="406"/>
      <c r="AA633" s="406"/>
      <c r="AB633" s="406"/>
      <c r="AC633" s="406"/>
      <c r="AD633" s="406"/>
      <c r="AE633" s="406"/>
      <c r="AF633" s="406"/>
      <c r="AG633" s="448"/>
      <c r="AH633" s="448"/>
      <c r="AI633" s="448"/>
      <c r="AJ633" s="448"/>
    </row>
    <row r="634" spans="1:36">
      <c r="A634" s="406"/>
      <c r="B634" s="406"/>
      <c r="C634" s="406"/>
      <c r="D634" s="406"/>
      <c r="E634" s="406"/>
      <c r="F634" s="406"/>
      <c r="G634" s="406"/>
      <c r="H634" s="406"/>
      <c r="I634" s="406"/>
      <c r="J634" s="406"/>
      <c r="K634" s="406"/>
      <c r="L634" s="406"/>
      <c r="M634" s="406"/>
      <c r="N634" s="406"/>
      <c r="O634" s="406"/>
      <c r="P634" s="406"/>
      <c r="Q634" s="406"/>
      <c r="R634" s="406"/>
      <c r="S634" s="406"/>
      <c r="T634" s="406"/>
      <c r="U634" s="406"/>
      <c r="V634" s="406"/>
      <c r="W634" s="406"/>
      <c r="X634" s="406"/>
      <c r="Y634" s="406"/>
      <c r="Z634" s="406"/>
      <c r="AA634" s="406"/>
      <c r="AB634" s="406"/>
      <c r="AC634" s="406"/>
      <c r="AD634" s="406"/>
      <c r="AE634" s="406"/>
      <c r="AF634" s="406"/>
      <c r="AG634" s="448"/>
      <c r="AH634" s="448"/>
      <c r="AI634" s="448"/>
      <c r="AJ634" s="448"/>
    </row>
    <row r="635" spans="1:36">
      <c r="A635" s="406"/>
      <c r="B635" s="406"/>
      <c r="C635" s="406"/>
      <c r="D635" s="406"/>
      <c r="E635" s="406"/>
      <c r="F635" s="406"/>
      <c r="G635" s="406"/>
      <c r="H635" s="406"/>
      <c r="I635" s="406"/>
      <c r="J635" s="406"/>
      <c r="K635" s="406"/>
      <c r="L635" s="406"/>
      <c r="M635" s="406"/>
      <c r="N635" s="406"/>
      <c r="O635" s="406"/>
      <c r="P635" s="406"/>
      <c r="Q635" s="406"/>
      <c r="R635" s="406"/>
      <c r="S635" s="406"/>
      <c r="T635" s="406"/>
      <c r="U635" s="406"/>
      <c r="V635" s="406"/>
      <c r="W635" s="406"/>
      <c r="X635" s="406"/>
      <c r="Y635" s="406"/>
      <c r="Z635" s="406"/>
      <c r="AA635" s="406"/>
      <c r="AB635" s="406"/>
      <c r="AC635" s="406"/>
      <c r="AD635" s="406"/>
      <c r="AE635" s="406"/>
      <c r="AF635" s="406"/>
      <c r="AG635" s="448"/>
      <c r="AH635" s="448"/>
      <c r="AI635" s="448"/>
      <c r="AJ635" s="448"/>
    </row>
    <row r="636" spans="1:36">
      <c r="A636" s="406"/>
      <c r="B636" s="406"/>
      <c r="C636" s="406"/>
      <c r="D636" s="406"/>
      <c r="E636" s="406"/>
      <c r="F636" s="406"/>
      <c r="G636" s="406"/>
      <c r="H636" s="406"/>
      <c r="I636" s="406"/>
      <c r="J636" s="406"/>
      <c r="K636" s="406"/>
      <c r="L636" s="406"/>
      <c r="M636" s="406"/>
      <c r="N636" s="406"/>
      <c r="O636" s="406"/>
      <c r="P636" s="406"/>
      <c r="Q636" s="406"/>
      <c r="R636" s="406"/>
      <c r="S636" s="406"/>
      <c r="T636" s="406"/>
      <c r="U636" s="406"/>
      <c r="V636" s="406"/>
      <c r="W636" s="406"/>
      <c r="X636" s="406"/>
      <c r="Y636" s="406"/>
      <c r="Z636" s="406"/>
      <c r="AA636" s="406"/>
      <c r="AB636" s="406"/>
      <c r="AC636" s="406"/>
      <c r="AD636" s="406"/>
      <c r="AE636" s="406"/>
      <c r="AF636" s="406"/>
      <c r="AG636" s="448"/>
      <c r="AH636" s="448"/>
      <c r="AI636" s="448"/>
      <c r="AJ636" s="448"/>
    </row>
    <row r="637" spans="1:36">
      <c r="A637" s="406"/>
      <c r="B637" s="406"/>
      <c r="C637" s="406"/>
      <c r="D637" s="406"/>
      <c r="E637" s="406"/>
      <c r="F637" s="406"/>
      <c r="G637" s="406"/>
      <c r="H637" s="406"/>
      <c r="I637" s="406"/>
      <c r="J637" s="406"/>
      <c r="K637" s="406"/>
      <c r="L637" s="406"/>
      <c r="M637" s="406"/>
      <c r="N637" s="406"/>
      <c r="O637" s="406"/>
      <c r="P637" s="406"/>
      <c r="Q637" s="406"/>
      <c r="R637" s="406"/>
      <c r="S637" s="406"/>
      <c r="T637" s="406"/>
      <c r="U637" s="406"/>
      <c r="V637" s="406"/>
      <c r="W637" s="406"/>
      <c r="X637" s="406"/>
      <c r="Y637" s="406"/>
      <c r="Z637" s="406"/>
      <c r="AA637" s="406"/>
      <c r="AB637" s="406"/>
      <c r="AC637" s="406"/>
      <c r="AD637" s="406"/>
      <c r="AE637" s="406"/>
      <c r="AF637" s="406"/>
      <c r="AG637" s="448"/>
      <c r="AH637" s="448"/>
      <c r="AI637" s="448"/>
      <c r="AJ637" s="448"/>
    </row>
    <row r="638" spans="1:36">
      <c r="A638" s="406"/>
      <c r="B638" s="406"/>
      <c r="C638" s="406"/>
      <c r="D638" s="406"/>
      <c r="E638" s="406"/>
      <c r="F638" s="406"/>
      <c r="G638" s="406"/>
      <c r="H638" s="406"/>
      <c r="I638" s="406"/>
      <c r="J638" s="406"/>
      <c r="K638" s="406"/>
      <c r="L638" s="406"/>
      <c r="M638" s="406"/>
      <c r="N638" s="406"/>
      <c r="O638" s="406"/>
      <c r="P638" s="406"/>
      <c r="Q638" s="406"/>
      <c r="R638" s="406"/>
      <c r="S638" s="406"/>
      <c r="T638" s="406"/>
      <c r="U638" s="406"/>
      <c r="V638" s="406"/>
      <c r="W638" s="406"/>
      <c r="X638" s="406"/>
      <c r="Y638" s="406"/>
      <c r="Z638" s="406"/>
      <c r="AA638" s="406"/>
      <c r="AB638" s="406"/>
      <c r="AC638" s="406"/>
      <c r="AD638" s="406"/>
      <c r="AE638" s="406"/>
      <c r="AF638" s="406"/>
      <c r="AG638" s="448"/>
      <c r="AH638" s="448"/>
      <c r="AI638" s="448"/>
      <c r="AJ638" s="448"/>
    </row>
    <row r="639" spans="1:36">
      <c r="A639" s="406"/>
      <c r="B639" s="406"/>
      <c r="C639" s="406"/>
      <c r="D639" s="406"/>
      <c r="E639" s="406"/>
      <c r="F639" s="406"/>
      <c r="G639" s="406"/>
      <c r="H639" s="406"/>
      <c r="I639" s="406"/>
      <c r="J639" s="406"/>
      <c r="K639" s="406"/>
      <c r="L639" s="406"/>
      <c r="M639" s="406"/>
      <c r="N639" s="406"/>
      <c r="O639" s="406"/>
      <c r="P639" s="406"/>
      <c r="Q639" s="406"/>
      <c r="R639" s="406"/>
      <c r="S639" s="406"/>
      <c r="T639" s="406"/>
      <c r="U639" s="406"/>
      <c r="V639" s="406"/>
      <c r="W639" s="406"/>
      <c r="X639" s="406"/>
      <c r="Y639" s="406"/>
      <c r="Z639" s="406"/>
      <c r="AA639" s="406"/>
      <c r="AB639" s="406"/>
      <c r="AC639" s="406"/>
      <c r="AD639" s="406"/>
      <c r="AE639" s="406"/>
      <c r="AF639" s="406"/>
      <c r="AG639" s="448"/>
      <c r="AH639" s="448"/>
      <c r="AI639" s="448"/>
      <c r="AJ639" s="448"/>
    </row>
    <row r="640" spans="1:36">
      <c r="A640" s="406"/>
      <c r="B640" s="406"/>
      <c r="C640" s="406"/>
      <c r="D640" s="406"/>
      <c r="E640" s="406"/>
      <c r="F640" s="406"/>
      <c r="G640" s="406"/>
      <c r="H640" s="406"/>
      <c r="I640" s="406"/>
      <c r="J640" s="406"/>
      <c r="K640" s="406"/>
      <c r="L640" s="406"/>
      <c r="M640" s="406"/>
      <c r="N640" s="406"/>
      <c r="O640" s="406"/>
      <c r="P640" s="406"/>
      <c r="Q640" s="406"/>
      <c r="R640" s="406"/>
      <c r="S640" s="406"/>
      <c r="T640" s="406"/>
      <c r="U640" s="406"/>
      <c r="V640" s="406"/>
      <c r="W640" s="406"/>
      <c r="X640" s="406"/>
      <c r="Y640" s="406"/>
      <c r="Z640" s="406"/>
      <c r="AA640" s="406"/>
      <c r="AB640" s="406"/>
      <c r="AC640" s="406"/>
      <c r="AD640" s="406"/>
      <c r="AE640" s="406"/>
      <c r="AF640" s="406"/>
      <c r="AG640" s="448"/>
      <c r="AH640" s="448"/>
      <c r="AI640" s="448"/>
      <c r="AJ640" s="448"/>
    </row>
    <row r="641" spans="1:36">
      <c r="A641" s="406"/>
      <c r="B641" s="406"/>
      <c r="C641" s="406"/>
      <c r="D641" s="406"/>
      <c r="E641" s="406"/>
      <c r="F641" s="406"/>
      <c r="G641" s="406"/>
      <c r="H641" s="406"/>
      <c r="I641" s="406"/>
      <c r="J641" s="406"/>
      <c r="K641" s="406"/>
      <c r="L641" s="406"/>
      <c r="M641" s="406"/>
      <c r="N641" s="406"/>
      <c r="O641" s="406"/>
      <c r="P641" s="406"/>
      <c r="Q641" s="406"/>
      <c r="R641" s="406"/>
      <c r="S641" s="406"/>
      <c r="T641" s="406"/>
      <c r="U641" s="406"/>
      <c r="V641" s="406"/>
      <c r="W641" s="406"/>
      <c r="X641" s="406"/>
      <c r="Y641" s="406"/>
      <c r="Z641" s="406"/>
      <c r="AA641" s="406"/>
      <c r="AB641" s="406"/>
      <c r="AC641" s="406"/>
      <c r="AD641" s="406"/>
      <c r="AE641" s="406"/>
      <c r="AF641" s="406"/>
      <c r="AG641" s="448"/>
      <c r="AH641" s="448"/>
      <c r="AI641" s="448"/>
      <c r="AJ641" s="448"/>
    </row>
    <row r="642" spans="1:36">
      <c r="A642" s="406"/>
      <c r="B642" s="406"/>
      <c r="C642" s="406"/>
      <c r="D642" s="406"/>
      <c r="E642" s="406"/>
      <c r="F642" s="406"/>
      <c r="G642" s="406"/>
      <c r="H642" s="406"/>
      <c r="I642" s="406"/>
      <c r="J642" s="406"/>
      <c r="K642" s="406"/>
      <c r="L642" s="406"/>
      <c r="M642" s="406"/>
      <c r="N642" s="406"/>
      <c r="O642" s="406"/>
      <c r="P642" s="406"/>
      <c r="Q642" s="406"/>
      <c r="R642" s="406"/>
      <c r="S642" s="406"/>
      <c r="T642" s="406"/>
      <c r="U642" s="406"/>
      <c r="V642" s="406"/>
      <c r="W642" s="406"/>
      <c r="X642" s="406"/>
      <c r="Y642" s="406"/>
      <c r="Z642" s="406"/>
      <c r="AA642" s="406"/>
      <c r="AB642" s="406"/>
      <c r="AC642" s="406"/>
      <c r="AD642" s="406"/>
      <c r="AE642" s="406"/>
      <c r="AF642" s="406"/>
      <c r="AG642" s="448"/>
      <c r="AH642" s="448"/>
      <c r="AI642" s="448"/>
      <c r="AJ642" s="448"/>
    </row>
    <row r="643" spans="1:36">
      <c r="A643" s="406"/>
      <c r="B643" s="406"/>
      <c r="C643" s="406"/>
      <c r="D643" s="406"/>
      <c r="E643" s="406"/>
      <c r="F643" s="406"/>
      <c r="G643" s="406"/>
      <c r="H643" s="406"/>
      <c r="I643" s="406"/>
      <c r="J643" s="406"/>
      <c r="K643" s="406"/>
      <c r="L643" s="406"/>
      <c r="M643" s="406"/>
      <c r="N643" s="406"/>
      <c r="O643" s="406"/>
      <c r="P643" s="406"/>
      <c r="Q643" s="406"/>
      <c r="R643" s="406"/>
      <c r="S643" s="406"/>
      <c r="T643" s="406"/>
      <c r="U643" s="406"/>
      <c r="V643" s="406"/>
      <c r="W643" s="406"/>
      <c r="X643" s="406"/>
      <c r="Y643" s="406"/>
      <c r="Z643" s="406"/>
      <c r="AA643" s="406"/>
      <c r="AB643" s="406"/>
      <c r="AC643" s="406"/>
      <c r="AD643" s="406"/>
      <c r="AE643" s="406"/>
      <c r="AF643" s="406"/>
      <c r="AG643" s="448"/>
      <c r="AH643" s="448"/>
      <c r="AI643" s="448"/>
      <c r="AJ643" s="448"/>
    </row>
    <row r="644" spans="1:36">
      <c r="A644" s="406"/>
      <c r="B644" s="406"/>
      <c r="C644" s="406"/>
      <c r="D644" s="406"/>
      <c r="E644" s="406"/>
      <c r="F644" s="406"/>
      <c r="G644" s="406"/>
      <c r="H644" s="406"/>
      <c r="I644" s="406"/>
      <c r="J644" s="406"/>
      <c r="K644" s="406"/>
      <c r="L644" s="406"/>
      <c r="M644" s="406"/>
      <c r="N644" s="406"/>
      <c r="O644" s="406"/>
      <c r="P644" s="406"/>
      <c r="Q644" s="406"/>
      <c r="R644" s="406"/>
      <c r="S644" s="406"/>
      <c r="T644" s="406"/>
      <c r="U644" s="406"/>
      <c r="V644" s="406"/>
      <c r="W644" s="406"/>
      <c r="X644" s="406"/>
      <c r="Y644" s="406"/>
      <c r="Z644" s="406"/>
      <c r="AA644" s="406"/>
      <c r="AB644" s="406"/>
      <c r="AC644" s="406"/>
      <c r="AD644" s="406"/>
      <c r="AE644" s="406"/>
      <c r="AF644" s="406"/>
      <c r="AG644" s="448"/>
      <c r="AH644" s="448"/>
      <c r="AI644" s="448"/>
      <c r="AJ644" s="448"/>
    </row>
    <row r="645" spans="1:36">
      <c r="A645" s="406"/>
      <c r="B645" s="406"/>
      <c r="C645" s="406"/>
      <c r="D645" s="406"/>
      <c r="E645" s="406"/>
      <c r="F645" s="406"/>
      <c r="G645" s="406"/>
      <c r="H645" s="406"/>
      <c r="I645" s="406"/>
      <c r="J645" s="406"/>
      <c r="K645" s="406"/>
      <c r="L645" s="406"/>
      <c r="M645" s="406"/>
      <c r="N645" s="406"/>
      <c r="O645" s="406"/>
      <c r="P645" s="406"/>
      <c r="Q645" s="406"/>
      <c r="R645" s="406"/>
      <c r="S645" s="406"/>
      <c r="T645" s="406"/>
      <c r="U645" s="406"/>
      <c r="V645" s="406"/>
      <c r="W645" s="406"/>
      <c r="X645" s="406"/>
      <c r="Y645" s="406"/>
      <c r="Z645" s="406"/>
      <c r="AA645" s="406"/>
      <c r="AB645" s="406"/>
      <c r="AC645" s="406"/>
      <c r="AD645" s="406"/>
      <c r="AE645" s="406"/>
      <c r="AF645" s="406"/>
      <c r="AG645" s="448"/>
      <c r="AH645" s="448"/>
      <c r="AI645" s="448"/>
      <c r="AJ645" s="448"/>
    </row>
    <row r="646" spans="1:36">
      <c r="A646" s="406"/>
      <c r="B646" s="406"/>
      <c r="C646" s="406"/>
      <c r="D646" s="406"/>
      <c r="E646" s="406"/>
      <c r="F646" s="406"/>
      <c r="G646" s="406"/>
      <c r="H646" s="406"/>
      <c r="I646" s="406"/>
      <c r="J646" s="406"/>
      <c r="K646" s="406"/>
      <c r="L646" s="406"/>
      <c r="M646" s="406"/>
      <c r="N646" s="406"/>
      <c r="O646" s="406"/>
      <c r="P646" s="406"/>
      <c r="Q646" s="406"/>
      <c r="R646" s="406"/>
      <c r="S646" s="406"/>
      <c r="T646" s="406"/>
      <c r="U646" s="406"/>
      <c r="V646" s="406"/>
      <c r="W646" s="406"/>
      <c r="X646" s="406"/>
      <c r="Y646" s="406"/>
      <c r="Z646" s="406"/>
      <c r="AA646" s="406"/>
      <c r="AB646" s="406"/>
      <c r="AC646" s="406"/>
      <c r="AD646" s="406"/>
      <c r="AE646" s="406"/>
      <c r="AF646" s="406"/>
      <c r="AG646" s="448"/>
      <c r="AH646" s="448"/>
      <c r="AI646" s="448"/>
      <c r="AJ646" s="448"/>
    </row>
    <row r="647" spans="1:36">
      <c r="A647" s="406"/>
      <c r="B647" s="406"/>
      <c r="C647" s="406"/>
      <c r="D647" s="406"/>
      <c r="E647" s="406"/>
      <c r="F647" s="406"/>
      <c r="G647" s="406"/>
      <c r="H647" s="406"/>
      <c r="I647" s="406"/>
      <c r="J647" s="406"/>
      <c r="K647" s="406"/>
      <c r="L647" s="406"/>
      <c r="M647" s="406"/>
      <c r="N647" s="406"/>
      <c r="O647" s="406"/>
      <c r="P647" s="406"/>
      <c r="Q647" s="406"/>
      <c r="R647" s="406"/>
      <c r="S647" s="406"/>
      <c r="T647" s="406"/>
      <c r="U647" s="406"/>
      <c r="V647" s="406"/>
      <c r="W647" s="406"/>
      <c r="X647" s="406"/>
      <c r="Y647" s="406"/>
      <c r="Z647" s="406"/>
      <c r="AA647" s="406"/>
      <c r="AB647" s="406"/>
      <c r="AC647" s="406"/>
      <c r="AD647" s="406"/>
      <c r="AE647" s="406"/>
      <c r="AF647" s="406"/>
      <c r="AG647" s="448"/>
      <c r="AH647" s="448"/>
      <c r="AI647" s="448"/>
      <c r="AJ647" s="448"/>
    </row>
    <row r="648" spans="1:36">
      <c r="A648" s="406"/>
      <c r="B648" s="406"/>
      <c r="C648" s="406"/>
      <c r="D648" s="406"/>
      <c r="E648" s="406"/>
      <c r="F648" s="406"/>
      <c r="G648" s="406"/>
      <c r="H648" s="406"/>
      <c r="I648" s="406"/>
      <c r="J648" s="406"/>
      <c r="K648" s="406"/>
      <c r="L648" s="406"/>
      <c r="M648" s="406"/>
      <c r="N648" s="406"/>
      <c r="O648" s="406"/>
      <c r="P648" s="406"/>
      <c r="Q648" s="406"/>
      <c r="R648" s="406"/>
      <c r="S648" s="406"/>
      <c r="T648" s="406"/>
      <c r="U648" s="406"/>
      <c r="V648" s="406"/>
      <c r="W648" s="406"/>
      <c r="X648" s="406"/>
      <c r="Y648" s="406"/>
      <c r="Z648" s="406"/>
      <c r="AA648" s="406"/>
      <c r="AB648" s="406"/>
      <c r="AC648" s="406"/>
      <c r="AD648" s="406"/>
      <c r="AE648" s="406"/>
      <c r="AF648" s="406"/>
      <c r="AG648" s="448"/>
      <c r="AH648" s="448"/>
      <c r="AI648" s="448"/>
      <c r="AJ648" s="448"/>
    </row>
    <row r="649" spans="1:36">
      <c r="A649" s="406"/>
      <c r="B649" s="406"/>
      <c r="C649" s="406"/>
      <c r="D649" s="406"/>
      <c r="E649" s="406"/>
      <c r="F649" s="406"/>
      <c r="G649" s="406"/>
      <c r="H649" s="406"/>
      <c r="I649" s="406"/>
      <c r="J649" s="406"/>
      <c r="K649" s="406"/>
      <c r="L649" s="406"/>
      <c r="M649" s="406"/>
      <c r="N649" s="406"/>
      <c r="O649" s="406"/>
      <c r="P649" s="406"/>
      <c r="Q649" s="406"/>
      <c r="R649" s="406"/>
      <c r="S649" s="406"/>
      <c r="T649" s="406"/>
      <c r="U649" s="406"/>
      <c r="V649" s="406"/>
      <c r="W649" s="406"/>
      <c r="X649" s="406"/>
      <c r="Y649" s="406"/>
      <c r="Z649" s="406"/>
      <c r="AA649" s="406"/>
      <c r="AB649" s="406"/>
      <c r="AC649" s="406"/>
      <c r="AD649" s="406"/>
      <c r="AE649" s="406"/>
      <c r="AF649" s="406"/>
      <c r="AG649" s="448"/>
      <c r="AH649" s="448"/>
      <c r="AI649" s="448"/>
      <c r="AJ649" s="448"/>
    </row>
    <row r="650" spans="1:36">
      <c r="A650" s="406"/>
      <c r="B650" s="406"/>
      <c r="C650" s="406"/>
      <c r="D650" s="406"/>
      <c r="E650" s="406"/>
      <c r="F650" s="406"/>
      <c r="G650" s="406"/>
      <c r="H650" s="406"/>
      <c r="I650" s="406"/>
      <c r="J650" s="406"/>
      <c r="K650" s="406"/>
      <c r="L650" s="406"/>
      <c r="M650" s="406"/>
      <c r="N650" s="406"/>
      <c r="O650" s="406"/>
      <c r="P650" s="406"/>
      <c r="Q650" s="406"/>
      <c r="R650" s="406"/>
      <c r="S650" s="406"/>
      <c r="T650" s="406"/>
      <c r="U650" s="406"/>
      <c r="V650" s="406"/>
      <c r="W650" s="406"/>
      <c r="X650" s="406"/>
      <c r="Y650" s="406"/>
      <c r="Z650" s="406"/>
      <c r="AA650" s="406"/>
      <c r="AB650" s="406"/>
      <c r="AC650" s="406"/>
      <c r="AD650" s="406"/>
      <c r="AE650" s="406"/>
      <c r="AF650" s="406"/>
      <c r="AG650" s="448"/>
      <c r="AH650" s="448"/>
      <c r="AI650" s="448"/>
      <c r="AJ650" s="448"/>
    </row>
    <row r="651" spans="1:36">
      <c r="A651" s="406"/>
      <c r="B651" s="406"/>
      <c r="C651" s="406"/>
      <c r="D651" s="406"/>
      <c r="E651" s="406"/>
      <c r="F651" s="406"/>
      <c r="G651" s="406"/>
      <c r="H651" s="406"/>
      <c r="I651" s="406"/>
      <c r="J651" s="406"/>
      <c r="K651" s="406"/>
      <c r="L651" s="406"/>
      <c r="M651" s="406"/>
      <c r="N651" s="406"/>
      <c r="O651" s="406"/>
      <c r="P651" s="406"/>
      <c r="Q651" s="406"/>
      <c r="R651" s="406"/>
      <c r="S651" s="406"/>
      <c r="T651" s="406"/>
      <c r="U651" s="406"/>
      <c r="V651" s="406"/>
      <c r="W651" s="406"/>
      <c r="X651" s="406"/>
      <c r="Y651" s="406"/>
      <c r="Z651" s="406"/>
      <c r="AA651" s="406"/>
      <c r="AB651" s="406"/>
      <c r="AC651" s="406"/>
      <c r="AD651" s="406"/>
      <c r="AE651" s="406"/>
      <c r="AF651" s="406"/>
      <c r="AG651" s="448"/>
      <c r="AH651" s="448"/>
      <c r="AI651" s="448"/>
      <c r="AJ651" s="448"/>
    </row>
    <row r="652" spans="1:36">
      <c r="A652" s="406"/>
      <c r="B652" s="406"/>
      <c r="C652" s="406"/>
      <c r="D652" s="406"/>
      <c r="E652" s="406"/>
      <c r="F652" s="406"/>
      <c r="G652" s="406"/>
      <c r="H652" s="406"/>
      <c r="I652" s="406"/>
      <c r="J652" s="406"/>
      <c r="K652" s="406"/>
      <c r="L652" s="406"/>
      <c r="M652" s="406"/>
      <c r="N652" s="406"/>
      <c r="O652" s="406"/>
      <c r="P652" s="406"/>
      <c r="Q652" s="406"/>
      <c r="R652" s="406"/>
      <c r="S652" s="406"/>
      <c r="T652" s="406"/>
      <c r="U652" s="406"/>
      <c r="V652" s="406"/>
      <c r="W652" s="406"/>
      <c r="X652" s="406"/>
      <c r="Y652" s="406"/>
      <c r="Z652" s="406"/>
      <c r="AA652" s="406"/>
      <c r="AB652" s="406"/>
      <c r="AC652" s="406"/>
      <c r="AD652" s="406"/>
      <c r="AE652" s="406"/>
      <c r="AF652" s="406"/>
      <c r="AG652" s="448"/>
      <c r="AH652" s="448"/>
      <c r="AI652" s="448"/>
      <c r="AJ652" s="448"/>
    </row>
    <row r="653" spans="1:36">
      <c r="A653" s="406"/>
      <c r="B653" s="406"/>
      <c r="C653" s="406"/>
      <c r="D653" s="406"/>
      <c r="E653" s="406"/>
      <c r="F653" s="406"/>
      <c r="G653" s="406"/>
      <c r="H653" s="406"/>
      <c r="I653" s="406"/>
      <c r="J653" s="406"/>
      <c r="K653" s="406"/>
      <c r="L653" s="406"/>
      <c r="M653" s="406"/>
      <c r="N653" s="406"/>
      <c r="O653" s="406"/>
      <c r="P653" s="406"/>
      <c r="Q653" s="406"/>
      <c r="R653" s="406"/>
      <c r="S653" s="406"/>
      <c r="T653" s="406"/>
      <c r="U653" s="406"/>
      <c r="V653" s="406"/>
      <c r="W653" s="406"/>
      <c r="X653" s="406"/>
      <c r="Y653" s="406"/>
      <c r="Z653" s="406"/>
      <c r="AA653" s="406"/>
      <c r="AB653" s="406"/>
      <c r="AC653" s="406"/>
      <c r="AD653" s="406"/>
      <c r="AE653" s="406"/>
      <c r="AF653" s="406"/>
      <c r="AG653" s="448"/>
      <c r="AH653" s="448"/>
      <c r="AI653" s="448"/>
      <c r="AJ653" s="448"/>
    </row>
    <row r="654" spans="1:36">
      <c r="A654" s="406"/>
      <c r="B654" s="406"/>
      <c r="C654" s="406"/>
      <c r="D654" s="406"/>
      <c r="E654" s="406"/>
      <c r="F654" s="406"/>
      <c r="G654" s="406"/>
      <c r="H654" s="406"/>
      <c r="I654" s="406"/>
      <c r="J654" s="406"/>
      <c r="K654" s="406"/>
      <c r="L654" s="406"/>
      <c r="M654" s="406"/>
      <c r="N654" s="406"/>
      <c r="O654" s="406"/>
      <c r="P654" s="406"/>
      <c r="Q654" s="406"/>
      <c r="R654" s="406"/>
      <c r="S654" s="406"/>
      <c r="T654" s="406"/>
      <c r="U654" s="406"/>
      <c r="V654" s="406"/>
      <c r="W654" s="406"/>
      <c r="X654" s="406"/>
      <c r="Y654" s="406"/>
      <c r="Z654" s="406"/>
      <c r="AA654" s="406"/>
      <c r="AB654" s="406"/>
      <c r="AC654" s="406"/>
      <c r="AD654" s="406"/>
      <c r="AE654" s="406"/>
      <c r="AF654" s="406"/>
      <c r="AG654" s="448"/>
      <c r="AH654" s="448"/>
      <c r="AI654" s="448"/>
      <c r="AJ654" s="448"/>
    </row>
    <row r="655" spans="1:36">
      <c r="A655" s="406"/>
      <c r="B655" s="406"/>
      <c r="C655" s="406"/>
      <c r="D655" s="406"/>
      <c r="E655" s="406"/>
      <c r="F655" s="406"/>
      <c r="G655" s="406"/>
      <c r="H655" s="406"/>
      <c r="I655" s="406"/>
      <c r="J655" s="406"/>
      <c r="K655" s="406"/>
      <c r="L655" s="406"/>
      <c r="M655" s="406"/>
      <c r="N655" s="406"/>
      <c r="O655" s="406"/>
      <c r="P655" s="406"/>
      <c r="Q655" s="406"/>
      <c r="R655" s="406"/>
      <c r="S655" s="406"/>
      <c r="T655" s="406"/>
      <c r="U655" s="406"/>
      <c r="V655" s="406"/>
      <c r="W655" s="406"/>
      <c r="X655" s="406"/>
      <c r="Y655" s="406"/>
      <c r="Z655" s="406"/>
      <c r="AA655" s="406"/>
      <c r="AB655" s="406"/>
      <c r="AC655" s="406"/>
      <c r="AD655" s="406"/>
      <c r="AE655" s="406"/>
      <c r="AF655" s="406"/>
      <c r="AG655" s="448"/>
      <c r="AH655" s="448"/>
      <c r="AI655" s="448"/>
      <c r="AJ655" s="448"/>
    </row>
    <row r="656" spans="1:36">
      <c r="A656" s="406"/>
      <c r="B656" s="406"/>
      <c r="C656" s="406"/>
      <c r="D656" s="406"/>
      <c r="E656" s="406"/>
      <c r="F656" s="406"/>
      <c r="G656" s="406"/>
      <c r="H656" s="406"/>
      <c r="I656" s="406"/>
      <c r="J656" s="406"/>
      <c r="K656" s="406"/>
      <c r="L656" s="406"/>
      <c r="M656" s="406"/>
      <c r="N656" s="406"/>
      <c r="O656" s="406"/>
      <c r="P656" s="406"/>
      <c r="Q656" s="406"/>
      <c r="R656" s="406"/>
      <c r="S656" s="406"/>
      <c r="T656" s="406"/>
      <c r="U656" s="406"/>
      <c r="V656" s="406"/>
      <c r="W656" s="406"/>
      <c r="X656" s="406"/>
      <c r="Y656" s="406"/>
      <c r="Z656" s="406"/>
      <c r="AA656" s="406"/>
      <c r="AB656" s="406"/>
      <c r="AC656" s="406"/>
      <c r="AD656" s="406"/>
      <c r="AE656" s="406"/>
      <c r="AF656" s="406"/>
      <c r="AG656" s="448"/>
      <c r="AH656" s="448"/>
      <c r="AI656" s="448"/>
      <c r="AJ656" s="448"/>
    </row>
    <row r="657" spans="1:36">
      <c r="A657" s="406"/>
      <c r="B657" s="406"/>
      <c r="C657" s="406"/>
      <c r="D657" s="406"/>
      <c r="E657" s="406"/>
      <c r="F657" s="406"/>
      <c r="G657" s="406"/>
      <c r="H657" s="406"/>
      <c r="I657" s="406"/>
      <c r="J657" s="406"/>
      <c r="K657" s="406"/>
      <c r="L657" s="406"/>
      <c r="M657" s="406"/>
      <c r="N657" s="406"/>
      <c r="O657" s="406"/>
      <c r="P657" s="406"/>
      <c r="Q657" s="406"/>
      <c r="R657" s="406"/>
      <c r="S657" s="406"/>
      <c r="T657" s="406"/>
      <c r="U657" s="406"/>
      <c r="V657" s="406"/>
      <c r="W657" s="406"/>
      <c r="X657" s="406"/>
      <c r="Y657" s="406"/>
      <c r="Z657" s="406"/>
      <c r="AA657" s="406"/>
      <c r="AB657" s="406"/>
      <c r="AC657" s="406"/>
      <c r="AD657" s="406"/>
      <c r="AE657" s="406"/>
      <c r="AF657" s="406"/>
      <c r="AG657" s="448"/>
      <c r="AH657" s="448"/>
      <c r="AI657" s="448"/>
      <c r="AJ657" s="448"/>
    </row>
    <row r="658" spans="1:36">
      <c r="A658" s="406"/>
      <c r="B658" s="406"/>
      <c r="C658" s="406"/>
      <c r="D658" s="406"/>
      <c r="E658" s="406"/>
      <c r="F658" s="406"/>
      <c r="G658" s="406"/>
      <c r="H658" s="406"/>
      <c r="I658" s="406"/>
      <c r="J658" s="406"/>
      <c r="K658" s="406"/>
      <c r="L658" s="406"/>
      <c r="M658" s="406"/>
      <c r="N658" s="406"/>
      <c r="O658" s="406"/>
      <c r="P658" s="406"/>
      <c r="Q658" s="406"/>
      <c r="R658" s="406"/>
      <c r="S658" s="406"/>
      <c r="T658" s="406"/>
      <c r="U658" s="406"/>
      <c r="V658" s="406"/>
      <c r="W658" s="406"/>
      <c r="X658" s="406"/>
      <c r="Y658" s="406"/>
      <c r="Z658" s="406"/>
      <c r="AA658" s="406"/>
      <c r="AB658" s="406"/>
      <c r="AC658" s="406"/>
      <c r="AD658" s="406"/>
      <c r="AE658" s="406"/>
      <c r="AF658" s="406"/>
      <c r="AG658" s="448"/>
      <c r="AH658" s="448"/>
      <c r="AI658" s="448"/>
      <c r="AJ658" s="448"/>
    </row>
    <row r="659" spans="1:36">
      <c r="A659" s="406"/>
      <c r="B659" s="406"/>
      <c r="C659" s="406"/>
      <c r="D659" s="406"/>
      <c r="E659" s="406"/>
      <c r="F659" s="406"/>
      <c r="G659" s="406"/>
      <c r="H659" s="406"/>
      <c r="I659" s="406"/>
      <c r="J659" s="406"/>
      <c r="K659" s="406"/>
      <c r="L659" s="406"/>
      <c r="M659" s="406"/>
      <c r="N659" s="406"/>
      <c r="O659" s="406"/>
      <c r="P659" s="406"/>
      <c r="Q659" s="406"/>
      <c r="R659" s="406"/>
      <c r="S659" s="406"/>
      <c r="T659" s="406"/>
      <c r="U659" s="406"/>
      <c r="V659" s="406"/>
      <c r="W659" s="406"/>
      <c r="X659" s="406"/>
      <c r="Y659" s="406"/>
      <c r="Z659" s="406"/>
      <c r="AA659" s="406"/>
      <c r="AB659" s="406"/>
      <c r="AC659" s="406"/>
      <c r="AD659" s="406"/>
      <c r="AE659" s="406"/>
      <c r="AF659" s="406"/>
      <c r="AG659" s="448"/>
      <c r="AH659" s="448"/>
      <c r="AI659" s="448"/>
      <c r="AJ659" s="448"/>
    </row>
    <row r="660" spans="1:36">
      <c r="A660" s="406"/>
      <c r="B660" s="406"/>
      <c r="C660" s="406"/>
      <c r="D660" s="406"/>
      <c r="E660" s="406"/>
      <c r="F660" s="406"/>
      <c r="G660" s="406"/>
      <c r="H660" s="406"/>
      <c r="I660" s="406"/>
      <c r="J660" s="406"/>
      <c r="K660" s="406"/>
      <c r="L660" s="406"/>
      <c r="M660" s="406"/>
      <c r="N660" s="406"/>
      <c r="O660" s="406"/>
      <c r="P660" s="406"/>
      <c r="Q660" s="406"/>
      <c r="R660" s="406"/>
      <c r="S660" s="406"/>
      <c r="T660" s="406"/>
      <c r="U660" s="406"/>
      <c r="V660" s="406"/>
      <c r="W660" s="406"/>
      <c r="X660" s="406"/>
      <c r="Y660" s="406"/>
      <c r="Z660" s="406"/>
      <c r="AA660" s="406"/>
      <c r="AB660" s="406"/>
      <c r="AC660" s="406"/>
      <c r="AD660" s="406"/>
      <c r="AE660" s="406"/>
      <c r="AF660" s="406"/>
      <c r="AG660" s="448"/>
      <c r="AH660" s="448"/>
      <c r="AI660" s="448"/>
      <c r="AJ660" s="448"/>
    </row>
    <row r="661" spans="1:36">
      <c r="A661" s="406"/>
      <c r="B661" s="406"/>
      <c r="C661" s="406"/>
      <c r="D661" s="406"/>
      <c r="E661" s="406"/>
      <c r="F661" s="406"/>
      <c r="G661" s="406"/>
      <c r="H661" s="406"/>
      <c r="I661" s="406"/>
      <c r="J661" s="406"/>
      <c r="K661" s="406"/>
      <c r="L661" s="406"/>
      <c r="M661" s="406"/>
      <c r="N661" s="406"/>
      <c r="O661" s="406"/>
      <c r="P661" s="406"/>
      <c r="Q661" s="406"/>
      <c r="R661" s="406"/>
      <c r="S661" s="406"/>
      <c r="T661" s="406"/>
      <c r="U661" s="406"/>
      <c r="V661" s="406"/>
      <c r="W661" s="406"/>
      <c r="X661" s="406"/>
      <c r="Y661" s="406"/>
      <c r="Z661" s="406"/>
      <c r="AA661" s="406"/>
      <c r="AB661" s="406"/>
      <c r="AC661" s="406"/>
      <c r="AD661" s="406"/>
      <c r="AE661" s="406"/>
      <c r="AF661" s="406"/>
      <c r="AG661" s="448"/>
      <c r="AH661" s="448"/>
      <c r="AI661" s="448"/>
      <c r="AJ661" s="448"/>
    </row>
    <row r="662" spans="1:36">
      <c r="A662" s="406"/>
      <c r="B662" s="406"/>
      <c r="C662" s="406"/>
      <c r="D662" s="406"/>
      <c r="E662" s="406"/>
      <c r="F662" s="406"/>
      <c r="G662" s="406"/>
      <c r="H662" s="406"/>
      <c r="I662" s="406"/>
      <c r="J662" s="406"/>
      <c r="K662" s="406"/>
      <c r="L662" s="406"/>
      <c r="M662" s="406"/>
      <c r="N662" s="406"/>
      <c r="O662" s="406"/>
      <c r="P662" s="406"/>
      <c r="Q662" s="406"/>
      <c r="R662" s="406"/>
      <c r="S662" s="406"/>
      <c r="T662" s="406"/>
      <c r="U662" s="406"/>
      <c r="V662" s="406"/>
      <c r="W662" s="406"/>
      <c r="X662" s="406"/>
      <c r="Y662" s="406"/>
      <c r="Z662" s="406"/>
      <c r="AA662" s="406"/>
      <c r="AB662" s="406"/>
      <c r="AC662" s="406"/>
      <c r="AD662" s="406"/>
      <c r="AE662" s="406"/>
      <c r="AF662" s="406"/>
      <c r="AG662" s="448"/>
      <c r="AH662" s="448"/>
      <c r="AI662" s="448"/>
      <c r="AJ662" s="448"/>
    </row>
    <row r="663" spans="1:36">
      <c r="A663" s="406"/>
      <c r="B663" s="406"/>
      <c r="C663" s="406"/>
      <c r="D663" s="406"/>
      <c r="E663" s="406"/>
      <c r="F663" s="406"/>
      <c r="G663" s="406"/>
      <c r="H663" s="406"/>
      <c r="I663" s="406"/>
      <c r="J663" s="406"/>
      <c r="K663" s="406"/>
      <c r="L663" s="406"/>
      <c r="M663" s="406"/>
      <c r="N663" s="406"/>
      <c r="O663" s="406"/>
      <c r="P663" s="406"/>
      <c r="Q663" s="406"/>
      <c r="R663" s="406"/>
      <c r="S663" s="406"/>
      <c r="T663" s="406"/>
      <c r="U663" s="406"/>
      <c r="V663" s="406"/>
      <c r="W663" s="406"/>
      <c r="X663" s="406"/>
      <c r="Y663" s="406"/>
      <c r="Z663" s="406"/>
      <c r="AA663" s="406"/>
      <c r="AB663" s="406"/>
      <c r="AC663" s="406"/>
      <c r="AD663" s="406"/>
      <c r="AE663" s="406"/>
      <c r="AF663" s="406"/>
      <c r="AG663" s="448"/>
      <c r="AH663" s="448"/>
      <c r="AI663" s="448"/>
      <c r="AJ663" s="448"/>
    </row>
    <row r="664" spans="1:36">
      <c r="A664" s="406"/>
      <c r="B664" s="406"/>
      <c r="C664" s="406"/>
      <c r="D664" s="406"/>
      <c r="E664" s="406"/>
      <c r="F664" s="406"/>
      <c r="G664" s="406"/>
      <c r="H664" s="406"/>
      <c r="I664" s="406"/>
      <c r="J664" s="406"/>
      <c r="K664" s="406"/>
      <c r="L664" s="406"/>
      <c r="M664" s="406"/>
      <c r="N664" s="406"/>
      <c r="O664" s="406"/>
      <c r="P664" s="406"/>
      <c r="Q664" s="406"/>
      <c r="R664" s="406"/>
      <c r="S664" s="406"/>
      <c r="T664" s="406"/>
      <c r="U664" s="406"/>
      <c r="V664" s="406"/>
      <c r="W664" s="406"/>
      <c r="X664" s="406"/>
      <c r="Y664" s="406"/>
      <c r="Z664" s="406"/>
      <c r="AA664" s="406"/>
      <c r="AB664" s="406"/>
      <c r="AC664" s="406"/>
      <c r="AD664" s="406"/>
      <c r="AE664" s="406"/>
      <c r="AF664" s="406"/>
      <c r="AG664" s="448"/>
      <c r="AH664" s="448"/>
      <c r="AI664" s="448"/>
      <c r="AJ664" s="448"/>
    </row>
    <row r="665" spans="1:36">
      <c r="A665" s="406"/>
      <c r="B665" s="406"/>
      <c r="C665" s="406"/>
      <c r="D665" s="406"/>
      <c r="E665" s="406"/>
      <c r="F665" s="406"/>
      <c r="G665" s="406"/>
      <c r="H665" s="406"/>
      <c r="I665" s="406"/>
      <c r="J665" s="406"/>
      <c r="K665" s="406"/>
      <c r="L665" s="406"/>
      <c r="M665" s="406"/>
      <c r="N665" s="406"/>
      <c r="O665" s="406"/>
      <c r="P665" s="406"/>
      <c r="Q665" s="406"/>
      <c r="R665" s="406"/>
      <c r="S665" s="406"/>
      <c r="T665" s="406"/>
      <c r="U665" s="406"/>
      <c r="V665" s="406"/>
      <c r="W665" s="406"/>
      <c r="X665" s="406"/>
      <c r="Y665" s="406"/>
      <c r="Z665" s="406"/>
      <c r="AA665" s="406"/>
      <c r="AB665" s="406"/>
      <c r="AC665" s="406"/>
      <c r="AD665" s="406"/>
      <c r="AE665" s="406"/>
      <c r="AF665" s="406"/>
      <c r="AG665" s="448"/>
      <c r="AH665" s="448"/>
      <c r="AI665" s="448"/>
      <c r="AJ665" s="448"/>
    </row>
    <row r="666" spans="1:36">
      <c r="A666" s="406"/>
      <c r="B666" s="406"/>
      <c r="C666" s="406"/>
      <c r="D666" s="406"/>
      <c r="E666" s="406"/>
      <c r="F666" s="406"/>
      <c r="G666" s="406"/>
      <c r="H666" s="406"/>
      <c r="I666" s="406"/>
      <c r="J666" s="406"/>
      <c r="K666" s="406"/>
      <c r="L666" s="406"/>
      <c r="M666" s="406"/>
      <c r="N666" s="406"/>
      <c r="O666" s="406"/>
      <c r="P666" s="406"/>
      <c r="Q666" s="406"/>
      <c r="R666" s="406"/>
      <c r="S666" s="406"/>
      <c r="T666" s="406"/>
      <c r="U666" s="406"/>
      <c r="V666" s="406"/>
      <c r="W666" s="406"/>
      <c r="X666" s="406"/>
      <c r="Y666" s="406"/>
      <c r="Z666" s="406"/>
      <c r="AA666" s="406"/>
      <c r="AB666" s="406"/>
      <c r="AC666" s="406"/>
      <c r="AD666" s="406"/>
      <c r="AE666" s="406"/>
      <c r="AF666" s="406"/>
      <c r="AG666" s="448"/>
      <c r="AH666" s="448"/>
      <c r="AI666" s="448"/>
      <c r="AJ666" s="448"/>
    </row>
    <row r="667" spans="1:36">
      <c r="A667" s="406"/>
      <c r="B667" s="406"/>
      <c r="C667" s="406"/>
      <c r="D667" s="406"/>
      <c r="E667" s="406"/>
      <c r="F667" s="406"/>
      <c r="G667" s="406"/>
      <c r="H667" s="406"/>
      <c r="I667" s="406"/>
      <c r="J667" s="406"/>
      <c r="K667" s="406"/>
      <c r="L667" s="406"/>
      <c r="M667" s="406"/>
      <c r="N667" s="406"/>
      <c r="O667" s="406"/>
      <c r="P667" s="406"/>
      <c r="Q667" s="406"/>
      <c r="R667" s="406"/>
      <c r="S667" s="406"/>
      <c r="T667" s="406"/>
      <c r="U667" s="406"/>
      <c r="V667" s="406"/>
      <c r="W667" s="406"/>
      <c r="X667" s="406"/>
      <c r="Y667" s="406"/>
      <c r="Z667" s="406"/>
      <c r="AA667" s="406"/>
      <c r="AB667" s="406"/>
      <c r="AC667" s="406"/>
      <c r="AD667" s="406"/>
      <c r="AE667" s="406"/>
      <c r="AF667" s="406"/>
      <c r="AG667" s="448"/>
      <c r="AH667" s="448"/>
      <c r="AI667" s="448"/>
      <c r="AJ667" s="448"/>
    </row>
    <row r="668" spans="1:36">
      <c r="A668" s="406"/>
      <c r="B668" s="406"/>
      <c r="C668" s="406"/>
      <c r="D668" s="406"/>
      <c r="E668" s="406"/>
      <c r="F668" s="406"/>
      <c r="G668" s="406"/>
      <c r="H668" s="406"/>
      <c r="I668" s="406"/>
      <c r="J668" s="406"/>
      <c r="K668" s="406"/>
      <c r="L668" s="406"/>
      <c r="M668" s="406"/>
      <c r="N668" s="406"/>
      <c r="O668" s="406"/>
      <c r="P668" s="406"/>
      <c r="Q668" s="406"/>
      <c r="R668" s="406"/>
      <c r="S668" s="406"/>
      <c r="T668" s="406"/>
      <c r="U668" s="406"/>
      <c r="V668" s="406"/>
      <c r="W668" s="406"/>
      <c r="X668" s="406"/>
      <c r="Y668" s="406"/>
      <c r="Z668" s="406"/>
      <c r="AA668" s="406"/>
      <c r="AB668" s="406"/>
      <c r="AC668" s="406"/>
      <c r="AD668" s="406"/>
      <c r="AE668" s="406"/>
      <c r="AF668" s="406"/>
      <c r="AG668" s="448"/>
      <c r="AH668" s="448"/>
      <c r="AI668" s="448"/>
      <c r="AJ668" s="448"/>
    </row>
    <row r="669" spans="1:36">
      <c r="A669" s="406"/>
      <c r="B669" s="406"/>
      <c r="C669" s="406"/>
      <c r="D669" s="406"/>
      <c r="E669" s="406"/>
      <c r="F669" s="406"/>
      <c r="G669" s="406"/>
      <c r="H669" s="406"/>
      <c r="I669" s="406"/>
      <c r="J669" s="406"/>
      <c r="K669" s="406"/>
      <c r="L669" s="406"/>
      <c r="M669" s="406"/>
      <c r="N669" s="406"/>
      <c r="O669" s="406"/>
      <c r="P669" s="406"/>
      <c r="Q669" s="406"/>
      <c r="R669" s="406"/>
      <c r="S669" s="406"/>
      <c r="T669" s="406"/>
      <c r="U669" s="406"/>
      <c r="V669" s="406"/>
      <c r="W669" s="406"/>
      <c r="X669" s="406"/>
      <c r="Y669" s="406"/>
      <c r="Z669" s="406"/>
      <c r="AA669" s="406"/>
      <c r="AB669" s="406"/>
      <c r="AC669" s="406"/>
      <c r="AD669" s="406"/>
      <c r="AE669" s="406"/>
      <c r="AF669" s="406"/>
      <c r="AG669" s="448"/>
      <c r="AH669" s="448"/>
      <c r="AI669" s="448"/>
      <c r="AJ669" s="448"/>
    </row>
    <row r="670" spans="1:36">
      <c r="A670" s="406"/>
      <c r="B670" s="406"/>
      <c r="C670" s="406"/>
      <c r="D670" s="406"/>
      <c r="E670" s="406"/>
      <c r="F670" s="406"/>
      <c r="G670" s="406"/>
      <c r="H670" s="406"/>
      <c r="I670" s="406"/>
      <c r="J670" s="406"/>
      <c r="K670" s="406"/>
      <c r="L670" s="406"/>
      <c r="M670" s="406"/>
      <c r="N670" s="406"/>
      <c r="O670" s="406"/>
      <c r="P670" s="406"/>
      <c r="Q670" s="406"/>
      <c r="R670" s="406"/>
      <c r="S670" s="406"/>
      <c r="T670" s="406"/>
      <c r="U670" s="406"/>
      <c r="V670" s="406"/>
      <c r="W670" s="406"/>
      <c r="X670" s="406"/>
      <c r="Y670" s="406"/>
      <c r="Z670" s="406"/>
      <c r="AA670" s="406"/>
      <c r="AB670" s="406"/>
      <c r="AC670" s="406"/>
      <c r="AD670" s="406"/>
      <c r="AE670" s="406"/>
      <c r="AF670" s="406"/>
      <c r="AG670" s="448"/>
      <c r="AH670" s="448"/>
      <c r="AI670" s="448"/>
      <c r="AJ670" s="448"/>
    </row>
    <row r="671" spans="1:36">
      <c r="A671" s="406"/>
      <c r="B671" s="406"/>
      <c r="C671" s="406"/>
      <c r="D671" s="406"/>
      <c r="E671" s="406"/>
      <c r="F671" s="406"/>
      <c r="G671" s="406"/>
      <c r="H671" s="406"/>
      <c r="I671" s="406"/>
      <c r="J671" s="406"/>
      <c r="K671" s="406"/>
      <c r="L671" s="406"/>
      <c r="M671" s="406"/>
      <c r="N671" s="406"/>
      <c r="O671" s="406"/>
      <c r="P671" s="406"/>
      <c r="Q671" s="406"/>
      <c r="R671" s="406"/>
      <c r="S671" s="406"/>
      <c r="T671" s="406"/>
      <c r="U671" s="406"/>
      <c r="V671" s="406"/>
      <c r="W671" s="406"/>
      <c r="X671" s="406"/>
      <c r="Y671" s="406"/>
      <c r="Z671" s="406"/>
      <c r="AA671" s="406"/>
      <c r="AB671" s="406"/>
      <c r="AC671" s="406"/>
      <c r="AD671" s="406"/>
      <c r="AE671" s="406"/>
      <c r="AF671" s="406"/>
      <c r="AG671" s="448"/>
      <c r="AH671" s="448"/>
      <c r="AI671" s="448"/>
      <c r="AJ671" s="448"/>
    </row>
    <row r="672" spans="1:36">
      <c r="A672" s="406"/>
      <c r="B672" s="406"/>
      <c r="C672" s="406"/>
      <c r="D672" s="406"/>
      <c r="E672" s="406"/>
      <c r="F672" s="406"/>
      <c r="G672" s="406"/>
      <c r="H672" s="406"/>
      <c r="I672" s="406"/>
      <c r="J672" s="406"/>
      <c r="K672" s="406"/>
      <c r="L672" s="406"/>
      <c r="M672" s="406"/>
      <c r="N672" s="406"/>
      <c r="O672" s="406"/>
      <c r="P672" s="406"/>
      <c r="Q672" s="406"/>
      <c r="R672" s="406"/>
      <c r="S672" s="406"/>
      <c r="T672" s="406"/>
      <c r="U672" s="406"/>
      <c r="V672" s="406"/>
      <c r="W672" s="406"/>
      <c r="X672" s="406"/>
      <c r="Y672" s="406"/>
      <c r="Z672" s="406"/>
      <c r="AA672" s="406"/>
      <c r="AB672" s="406"/>
      <c r="AC672" s="406"/>
      <c r="AD672" s="406"/>
      <c r="AE672" s="406"/>
      <c r="AF672" s="406"/>
      <c r="AG672" s="448"/>
      <c r="AH672" s="448"/>
      <c r="AI672" s="448"/>
      <c r="AJ672" s="448"/>
    </row>
    <row r="673" spans="1:36">
      <c r="A673" s="406"/>
      <c r="B673" s="406"/>
      <c r="C673" s="406"/>
      <c r="D673" s="406"/>
      <c r="E673" s="406"/>
      <c r="F673" s="406"/>
      <c r="G673" s="406"/>
      <c r="H673" s="406"/>
      <c r="I673" s="406"/>
      <c r="J673" s="406"/>
      <c r="K673" s="406"/>
      <c r="L673" s="406"/>
      <c r="M673" s="406"/>
      <c r="N673" s="406"/>
      <c r="O673" s="406"/>
      <c r="P673" s="406"/>
      <c r="Q673" s="406"/>
      <c r="R673" s="406"/>
      <c r="S673" s="406"/>
      <c r="T673" s="406"/>
      <c r="U673" s="406"/>
      <c r="V673" s="406"/>
      <c r="W673" s="406"/>
      <c r="X673" s="406"/>
      <c r="Y673" s="406"/>
      <c r="Z673" s="406"/>
      <c r="AA673" s="406"/>
      <c r="AB673" s="406"/>
      <c r="AC673" s="406"/>
      <c r="AD673" s="406"/>
      <c r="AE673" s="406"/>
      <c r="AF673" s="406"/>
      <c r="AG673" s="448"/>
      <c r="AH673" s="448"/>
      <c r="AI673" s="448"/>
      <c r="AJ673" s="448"/>
    </row>
    <row r="674" spans="1:36">
      <c r="A674" s="406"/>
      <c r="B674" s="406"/>
      <c r="C674" s="406"/>
      <c r="D674" s="406"/>
      <c r="E674" s="406"/>
      <c r="F674" s="406"/>
      <c r="G674" s="406"/>
      <c r="H674" s="406"/>
      <c r="I674" s="406"/>
      <c r="J674" s="406"/>
      <c r="K674" s="406"/>
      <c r="L674" s="406"/>
      <c r="M674" s="406"/>
      <c r="N674" s="406"/>
      <c r="O674" s="406"/>
      <c r="P674" s="406"/>
      <c r="Q674" s="406"/>
      <c r="R674" s="406"/>
      <c r="S674" s="406"/>
      <c r="T674" s="406"/>
      <c r="U674" s="406"/>
      <c r="V674" s="406"/>
      <c r="W674" s="406"/>
      <c r="X674" s="406"/>
      <c r="Y674" s="406"/>
      <c r="Z674" s="406"/>
      <c r="AA674" s="406"/>
      <c r="AB674" s="406"/>
      <c r="AC674" s="406"/>
      <c r="AD674" s="406"/>
      <c r="AE674" s="406"/>
      <c r="AF674" s="406"/>
      <c r="AG674" s="448"/>
      <c r="AH674" s="448"/>
      <c r="AI674" s="448"/>
      <c r="AJ674" s="448"/>
    </row>
    <row r="675" spans="1:36">
      <c r="A675" s="406"/>
      <c r="B675" s="406"/>
      <c r="C675" s="406"/>
      <c r="D675" s="406"/>
      <c r="E675" s="406"/>
      <c r="F675" s="406"/>
      <c r="G675" s="406"/>
      <c r="H675" s="406"/>
      <c r="I675" s="406"/>
      <c r="J675" s="406"/>
      <c r="K675" s="406"/>
      <c r="L675" s="406"/>
      <c r="M675" s="406"/>
      <c r="N675" s="406"/>
      <c r="O675" s="406"/>
      <c r="P675" s="406"/>
      <c r="Q675" s="406"/>
      <c r="R675" s="406"/>
      <c r="S675" s="406"/>
      <c r="T675" s="406"/>
      <c r="U675" s="406"/>
      <c r="V675" s="406"/>
      <c r="W675" s="406"/>
      <c r="X675" s="406"/>
      <c r="Y675" s="406"/>
      <c r="Z675" s="406"/>
      <c r="AA675" s="406"/>
      <c r="AB675" s="406"/>
      <c r="AC675" s="406"/>
      <c r="AD675" s="406"/>
      <c r="AE675" s="406"/>
      <c r="AF675" s="406"/>
      <c r="AG675" s="448"/>
      <c r="AH675" s="448"/>
      <c r="AI675" s="448"/>
      <c r="AJ675" s="448"/>
    </row>
    <row r="676" spans="1:36">
      <c r="A676" s="406"/>
      <c r="B676" s="406"/>
      <c r="C676" s="406"/>
      <c r="D676" s="406"/>
      <c r="E676" s="406"/>
      <c r="F676" s="406"/>
      <c r="G676" s="406"/>
      <c r="H676" s="406"/>
      <c r="I676" s="406"/>
      <c r="J676" s="406"/>
      <c r="K676" s="406"/>
      <c r="L676" s="406"/>
      <c r="M676" s="406"/>
      <c r="N676" s="406"/>
      <c r="O676" s="406"/>
      <c r="P676" s="406"/>
      <c r="Q676" s="406"/>
      <c r="R676" s="406"/>
      <c r="S676" s="406"/>
      <c r="T676" s="406"/>
      <c r="U676" s="406"/>
      <c r="V676" s="406"/>
      <c r="W676" s="406"/>
      <c r="X676" s="406"/>
      <c r="Y676" s="406"/>
      <c r="Z676" s="406"/>
      <c r="AA676" s="406"/>
      <c r="AB676" s="406"/>
      <c r="AC676" s="406"/>
      <c r="AD676" s="406"/>
      <c r="AE676" s="406"/>
      <c r="AF676" s="406"/>
      <c r="AG676" s="448"/>
      <c r="AH676" s="448"/>
      <c r="AI676" s="448"/>
      <c r="AJ676" s="448"/>
    </row>
    <row r="677" spans="1:36">
      <c r="A677" s="406"/>
      <c r="B677" s="406"/>
      <c r="C677" s="406"/>
      <c r="D677" s="406"/>
      <c r="E677" s="406"/>
      <c r="F677" s="406"/>
      <c r="G677" s="406"/>
      <c r="H677" s="406"/>
      <c r="I677" s="406"/>
      <c r="J677" s="406"/>
      <c r="K677" s="406"/>
      <c r="L677" s="406"/>
      <c r="M677" s="406"/>
      <c r="N677" s="406"/>
      <c r="O677" s="406"/>
      <c r="P677" s="406"/>
      <c r="Q677" s="406"/>
      <c r="R677" s="406"/>
      <c r="S677" s="406"/>
      <c r="T677" s="406"/>
      <c r="U677" s="406"/>
      <c r="V677" s="406"/>
      <c r="W677" s="406"/>
      <c r="X677" s="406"/>
      <c r="Y677" s="406"/>
      <c r="Z677" s="406"/>
      <c r="AA677" s="406"/>
      <c r="AB677" s="406"/>
      <c r="AC677" s="406"/>
      <c r="AD677" s="406"/>
      <c r="AE677" s="406"/>
      <c r="AF677" s="406"/>
      <c r="AG677" s="448"/>
      <c r="AH677" s="448"/>
      <c r="AI677" s="448"/>
      <c r="AJ677" s="448"/>
    </row>
    <row r="678" spans="1:36">
      <c r="A678" s="406"/>
      <c r="B678" s="406"/>
      <c r="C678" s="406"/>
      <c r="D678" s="406"/>
      <c r="E678" s="406"/>
      <c r="F678" s="406"/>
      <c r="G678" s="406"/>
      <c r="H678" s="406"/>
      <c r="I678" s="406"/>
      <c r="J678" s="406"/>
      <c r="K678" s="406"/>
      <c r="L678" s="406"/>
      <c r="M678" s="406"/>
      <c r="N678" s="406"/>
      <c r="O678" s="406"/>
      <c r="P678" s="406"/>
      <c r="Q678" s="406"/>
      <c r="R678" s="406"/>
      <c r="S678" s="406"/>
      <c r="T678" s="406"/>
      <c r="U678" s="406"/>
      <c r="V678" s="406"/>
      <c r="W678" s="406"/>
      <c r="X678" s="406"/>
      <c r="Y678" s="406"/>
      <c r="Z678" s="406"/>
      <c r="AA678" s="406"/>
      <c r="AB678" s="406"/>
      <c r="AC678" s="406"/>
      <c r="AD678" s="406"/>
      <c r="AE678" s="406"/>
      <c r="AF678" s="406"/>
      <c r="AG678" s="448"/>
      <c r="AH678" s="448"/>
      <c r="AI678" s="448"/>
      <c r="AJ678" s="448"/>
    </row>
    <row r="679" spans="1:36">
      <c r="A679" s="406"/>
      <c r="B679" s="406"/>
      <c r="C679" s="406"/>
      <c r="D679" s="406"/>
      <c r="E679" s="406"/>
      <c r="F679" s="406"/>
      <c r="G679" s="406"/>
      <c r="H679" s="406"/>
      <c r="I679" s="406"/>
      <c r="J679" s="406"/>
      <c r="K679" s="406"/>
      <c r="L679" s="406"/>
      <c r="M679" s="406"/>
      <c r="N679" s="406"/>
      <c r="O679" s="406"/>
      <c r="P679" s="406"/>
      <c r="Q679" s="406"/>
      <c r="R679" s="406"/>
      <c r="S679" s="406"/>
      <c r="T679" s="406"/>
      <c r="U679" s="406"/>
      <c r="V679" s="406"/>
      <c r="W679" s="406"/>
      <c r="X679" s="406"/>
      <c r="Y679" s="406"/>
      <c r="Z679" s="406"/>
      <c r="AA679" s="406"/>
      <c r="AB679" s="406"/>
      <c r="AC679" s="406"/>
      <c r="AD679" s="406"/>
      <c r="AE679" s="406"/>
      <c r="AF679" s="406"/>
      <c r="AG679" s="448"/>
      <c r="AH679" s="448"/>
      <c r="AI679" s="448"/>
      <c r="AJ679" s="448"/>
    </row>
    <row r="680" spans="1:36">
      <c r="A680" s="406"/>
      <c r="B680" s="406"/>
      <c r="C680" s="406"/>
      <c r="D680" s="406"/>
      <c r="E680" s="406"/>
      <c r="F680" s="406"/>
      <c r="G680" s="406"/>
      <c r="H680" s="406"/>
      <c r="I680" s="406"/>
      <c r="J680" s="406"/>
      <c r="K680" s="406"/>
      <c r="L680" s="406"/>
      <c r="M680" s="406"/>
      <c r="N680" s="406"/>
      <c r="O680" s="406"/>
      <c r="P680" s="406"/>
      <c r="Q680" s="406"/>
      <c r="R680" s="406"/>
      <c r="S680" s="406"/>
      <c r="T680" s="406"/>
      <c r="U680" s="406"/>
      <c r="V680" s="406"/>
      <c r="W680" s="406"/>
      <c r="X680" s="406"/>
      <c r="Y680" s="406"/>
      <c r="Z680" s="406"/>
      <c r="AA680" s="406"/>
      <c r="AB680" s="406"/>
      <c r="AC680" s="406"/>
      <c r="AD680" s="406"/>
      <c r="AE680" s="406"/>
      <c r="AF680" s="406"/>
      <c r="AG680" s="448"/>
      <c r="AH680" s="448"/>
      <c r="AI680" s="448"/>
      <c r="AJ680" s="448"/>
    </row>
    <row r="681" spans="1:36">
      <c r="A681" s="406"/>
      <c r="B681" s="406"/>
      <c r="C681" s="406"/>
      <c r="D681" s="406"/>
      <c r="E681" s="406"/>
      <c r="F681" s="406"/>
      <c r="G681" s="406"/>
      <c r="H681" s="406"/>
      <c r="I681" s="406"/>
      <c r="J681" s="406"/>
      <c r="K681" s="406"/>
      <c r="L681" s="406"/>
      <c r="M681" s="406"/>
      <c r="N681" s="406"/>
      <c r="O681" s="406"/>
      <c r="P681" s="406"/>
      <c r="Q681" s="406"/>
      <c r="R681" s="406"/>
      <c r="S681" s="406"/>
      <c r="T681" s="406"/>
      <c r="U681" s="406"/>
      <c r="V681" s="406"/>
      <c r="W681" s="406"/>
      <c r="X681" s="406"/>
      <c r="Y681" s="406"/>
      <c r="Z681" s="406"/>
      <c r="AA681" s="406"/>
      <c r="AB681" s="406"/>
      <c r="AC681" s="406"/>
      <c r="AD681" s="406"/>
      <c r="AE681" s="406"/>
      <c r="AF681" s="406"/>
      <c r="AG681" s="448"/>
      <c r="AH681" s="448"/>
      <c r="AI681" s="448"/>
      <c r="AJ681" s="448"/>
    </row>
    <row r="682" spans="1:36">
      <c r="A682" s="406"/>
      <c r="B682" s="406"/>
      <c r="C682" s="406"/>
      <c r="D682" s="406"/>
      <c r="E682" s="406"/>
      <c r="F682" s="406"/>
      <c r="G682" s="406"/>
      <c r="H682" s="406"/>
      <c r="I682" s="406"/>
      <c r="J682" s="406"/>
      <c r="K682" s="406"/>
      <c r="L682" s="406"/>
      <c r="M682" s="406"/>
      <c r="N682" s="406"/>
      <c r="O682" s="406"/>
      <c r="P682" s="406"/>
      <c r="Q682" s="406"/>
      <c r="R682" s="406"/>
      <c r="S682" s="406"/>
      <c r="T682" s="406"/>
      <c r="U682" s="406"/>
      <c r="V682" s="406"/>
      <c r="W682" s="406"/>
      <c r="X682" s="406"/>
      <c r="Y682" s="406"/>
      <c r="Z682" s="406"/>
      <c r="AA682" s="406"/>
      <c r="AB682" s="406"/>
      <c r="AC682" s="406"/>
      <c r="AD682" s="406"/>
      <c r="AE682" s="406"/>
      <c r="AF682" s="406"/>
      <c r="AG682" s="448"/>
      <c r="AH682" s="448"/>
      <c r="AI682" s="448"/>
      <c r="AJ682" s="448"/>
    </row>
    <row r="683" spans="1:36">
      <c r="A683" s="406"/>
      <c r="B683" s="406"/>
      <c r="C683" s="406"/>
      <c r="D683" s="406"/>
      <c r="E683" s="406"/>
      <c r="F683" s="406"/>
      <c r="G683" s="406"/>
      <c r="H683" s="406"/>
      <c r="I683" s="406"/>
      <c r="J683" s="406"/>
      <c r="K683" s="406"/>
      <c r="L683" s="406"/>
      <c r="M683" s="406"/>
      <c r="N683" s="406"/>
      <c r="O683" s="406"/>
      <c r="P683" s="406"/>
      <c r="Q683" s="406"/>
      <c r="R683" s="406"/>
      <c r="S683" s="406"/>
      <c r="T683" s="406"/>
      <c r="U683" s="406"/>
      <c r="V683" s="406"/>
      <c r="W683" s="406"/>
      <c r="X683" s="406"/>
      <c r="Y683" s="406"/>
      <c r="Z683" s="406"/>
      <c r="AA683" s="406"/>
      <c r="AB683" s="406"/>
      <c r="AC683" s="406"/>
      <c r="AD683" s="406"/>
      <c r="AE683" s="406"/>
      <c r="AF683" s="406"/>
      <c r="AG683" s="448"/>
      <c r="AH683" s="448"/>
      <c r="AI683" s="448"/>
      <c r="AJ683" s="448"/>
    </row>
    <row r="684" spans="1:36">
      <c r="A684" s="406"/>
      <c r="B684" s="406"/>
      <c r="C684" s="406"/>
      <c r="D684" s="406"/>
      <c r="E684" s="406"/>
      <c r="F684" s="406"/>
      <c r="G684" s="406"/>
      <c r="H684" s="406"/>
      <c r="I684" s="406"/>
      <c r="J684" s="406"/>
      <c r="K684" s="406"/>
      <c r="L684" s="406"/>
      <c r="M684" s="406"/>
      <c r="N684" s="406"/>
      <c r="O684" s="406"/>
      <c r="P684" s="406"/>
      <c r="Q684" s="406"/>
      <c r="R684" s="406"/>
      <c r="S684" s="406"/>
      <c r="T684" s="406"/>
      <c r="U684" s="406"/>
      <c r="V684" s="406"/>
      <c r="W684" s="406"/>
      <c r="X684" s="406"/>
      <c r="Y684" s="406"/>
      <c r="Z684" s="406"/>
      <c r="AA684" s="406"/>
      <c r="AB684" s="406"/>
      <c r="AC684" s="406"/>
      <c r="AD684" s="406"/>
      <c r="AE684" s="406"/>
      <c r="AF684" s="406"/>
      <c r="AG684" s="448"/>
      <c r="AH684" s="448"/>
      <c r="AI684" s="448"/>
      <c r="AJ684" s="448"/>
    </row>
    <row r="685" spans="1:36">
      <c r="A685" s="406"/>
      <c r="B685" s="406"/>
      <c r="C685" s="406"/>
      <c r="D685" s="406"/>
      <c r="E685" s="406"/>
      <c r="F685" s="406"/>
      <c r="G685" s="406"/>
      <c r="H685" s="406"/>
      <c r="I685" s="406"/>
      <c r="J685" s="406"/>
      <c r="K685" s="406"/>
      <c r="L685" s="406"/>
      <c r="M685" s="406"/>
      <c r="N685" s="406"/>
      <c r="O685" s="406"/>
      <c r="P685" s="406"/>
      <c r="Q685" s="406"/>
      <c r="R685" s="406"/>
      <c r="S685" s="406"/>
      <c r="T685" s="406"/>
      <c r="U685" s="406"/>
      <c r="V685" s="406"/>
      <c r="W685" s="406"/>
      <c r="X685" s="406"/>
      <c r="Y685" s="406"/>
      <c r="Z685" s="406"/>
      <c r="AA685" s="406"/>
      <c r="AB685" s="406"/>
      <c r="AC685" s="406"/>
      <c r="AD685" s="406"/>
      <c r="AE685" s="406"/>
      <c r="AF685" s="406"/>
      <c r="AG685" s="448"/>
      <c r="AH685" s="448"/>
      <c r="AI685" s="448"/>
      <c r="AJ685" s="448"/>
    </row>
    <row r="686" spans="1:36">
      <c r="A686" s="406"/>
      <c r="B686" s="406"/>
      <c r="C686" s="406"/>
      <c r="D686" s="406"/>
      <c r="E686" s="406"/>
      <c r="F686" s="406"/>
      <c r="G686" s="406"/>
      <c r="H686" s="406"/>
      <c r="I686" s="406"/>
      <c r="J686" s="406"/>
      <c r="K686" s="406"/>
      <c r="L686" s="406"/>
      <c r="M686" s="406"/>
      <c r="N686" s="406"/>
      <c r="O686" s="406"/>
      <c r="P686" s="406"/>
      <c r="Q686" s="406"/>
      <c r="R686" s="406"/>
      <c r="S686" s="406"/>
      <c r="T686" s="406"/>
      <c r="U686" s="406"/>
      <c r="V686" s="406"/>
      <c r="W686" s="406"/>
      <c r="X686" s="406"/>
      <c r="Y686" s="406"/>
      <c r="Z686" s="406"/>
      <c r="AA686" s="406"/>
      <c r="AB686" s="406"/>
      <c r="AC686" s="406"/>
      <c r="AD686" s="406"/>
      <c r="AE686" s="406"/>
      <c r="AF686" s="406"/>
      <c r="AG686" s="448"/>
      <c r="AH686" s="448"/>
      <c r="AI686" s="448"/>
      <c r="AJ686" s="448"/>
    </row>
    <row r="687" spans="1:36">
      <c r="A687" s="406"/>
      <c r="B687" s="406"/>
      <c r="C687" s="406"/>
      <c r="D687" s="406"/>
      <c r="E687" s="406"/>
      <c r="F687" s="406"/>
      <c r="G687" s="406"/>
      <c r="H687" s="406"/>
      <c r="I687" s="406"/>
      <c r="J687" s="406"/>
      <c r="K687" s="406"/>
      <c r="L687" s="406"/>
      <c r="M687" s="406"/>
      <c r="N687" s="406"/>
      <c r="O687" s="406"/>
      <c r="P687" s="406"/>
      <c r="Q687" s="406"/>
      <c r="R687" s="406"/>
      <c r="S687" s="406"/>
      <c r="T687" s="406"/>
      <c r="U687" s="406"/>
      <c r="V687" s="406"/>
      <c r="W687" s="406"/>
      <c r="X687" s="406"/>
      <c r="Y687" s="406"/>
      <c r="Z687" s="406"/>
      <c r="AA687" s="406"/>
      <c r="AB687" s="406"/>
      <c r="AC687" s="406"/>
      <c r="AD687" s="406"/>
      <c r="AE687" s="406"/>
      <c r="AF687" s="406"/>
      <c r="AG687" s="448"/>
      <c r="AH687" s="448"/>
      <c r="AI687" s="448"/>
      <c r="AJ687" s="448"/>
    </row>
    <row r="688" spans="1:36">
      <c r="A688" s="406"/>
      <c r="B688" s="406"/>
      <c r="C688" s="406"/>
      <c r="D688" s="406"/>
      <c r="E688" s="406"/>
      <c r="F688" s="406"/>
      <c r="G688" s="406"/>
      <c r="H688" s="406"/>
      <c r="I688" s="406"/>
      <c r="J688" s="406"/>
      <c r="K688" s="406"/>
      <c r="L688" s="406"/>
      <c r="M688" s="406"/>
      <c r="N688" s="406"/>
      <c r="O688" s="406"/>
      <c r="P688" s="406"/>
      <c r="Q688" s="406"/>
      <c r="R688" s="406"/>
      <c r="S688" s="406"/>
      <c r="T688" s="406"/>
      <c r="U688" s="406"/>
      <c r="V688" s="406"/>
      <c r="W688" s="406"/>
      <c r="X688" s="406"/>
      <c r="Y688" s="406"/>
      <c r="Z688" s="406"/>
      <c r="AA688" s="406"/>
      <c r="AB688" s="406"/>
      <c r="AC688" s="406"/>
      <c r="AD688" s="406"/>
      <c r="AE688" s="406"/>
      <c r="AF688" s="406"/>
      <c r="AG688" s="448"/>
      <c r="AH688" s="448"/>
      <c r="AI688" s="448"/>
      <c r="AJ688" s="448"/>
    </row>
    <row r="689" spans="1:36">
      <c r="A689" s="406"/>
      <c r="B689" s="406"/>
      <c r="C689" s="406"/>
      <c r="D689" s="406"/>
      <c r="E689" s="406"/>
      <c r="F689" s="406"/>
      <c r="G689" s="406"/>
      <c r="H689" s="406"/>
      <c r="I689" s="406"/>
      <c r="J689" s="406"/>
      <c r="K689" s="406"/>
      <c r="L689" s="406"/>
      <c r="M689" s="406"/>
      <c r="N689" s="406"/>
      <c r="O689" s="406"/>
      <c r="P689" s="406"/>
      <c r="Q689" s="406"/>
      <c r="R689" s="406"/>
      <c r="S689" s="406"/>
      <c r="T689" s="406"/>
      <c r="U689" s="406"/>
      <c r="V689" s="406"/>
      <c r="W689" s="406"/>
      <c r="X689" s="406"/>
      <c r="Y689" s="406"/>
      <c r="Z689" s="406"/>
      <c r="AA689" s="406"/>
      <c r="AB689" s="406"/>
      <c r="AC689" s="406"/>
      <c r="AD689" s="406"/>
      <c r="AE689" s="406"/>
      <c r="AF689" s="406"/>
      <c r="AG689" s="448"/>
      <c r="AH689" s="448"/>
      <c r="AI689" s="448"/>
      <c r="AJ689" s="448"/>
    </row>
    <row r="690" spans="1:36">
      <c r="A690" s="406"/>
      <c r="B690" s="406"/>
      <c r="C690" s="406"/>
      <c r="D690" s="406"/>
      <c r="E690" s="406"/>
      <c r="F690" s="406"/>
      <c r="G690" s="406"/>
      <c r="H690" s="406"/>
      <c r="I690" s="406"/>
      <c r="J690" s="406"/>
      <c r="K690" s="406"/>
      <c r="L690" s="406"/>
      <c r="M690" s="406"/>
      <c r="N690" s="406"/>
      <c r="O690" s="406"/>
      <c r="P690" s="406"/>
      <c r="Q690" s="406"/>
      <c r="R690" s="406"/>
      <c r="S690" s="406"/>
      <c r="T690" s="406"/>
      <c r="U690" s="406"/>
      <c r="V690" s="406"/>
      <c r="W690" s="406"/>
      <c r="X690" s="406"/>
      <c r="Y690" s="406"/>
      <c r="Z690" s="406"/>
      <c r="AA690" s="406"/>
      <c r="AB690" s="406"/>
      <c r="AC690" s="406"/>
      <c r="AD690" s="406"/>
      <c r="AE690" s="406"/>
      <c r="AF690" s="406"/>
      <c r="AG690" s="448"/>
      <c r="AH690" s="448"/>
      <c r="AI690" s="448"/>
      <c r="AJ690" s="448"/>
    </row>
    <row r="691" spans="1:36">
      <c r="A691" s="406"/>
      <c r="B691" s="406"/>
      <c r="C691" s="406"/>
      <c r="D691" s="406"/>
      <c r="E691" s="406"/>
      <c r="F691" s="406"/>
      <c r="G691" s="406"/>
      <c r="H691" s="406"/>
      <c r="I691" s="406"/>
      <c r="J691" s="406"/>
      <c r="K691" s="406"/>
      <c r="L691" s="406"/>
      <c r="M691" s="406"/>
      <c r="N691" s="406"/>
      <c r="O691" s="406"/>
      <c r="P691" s="406"/>
      <c r="Q691" s="406"/>
      <c r="R691" s="406"/>
      <c r="S691" s="406"/>
      <c r="T691" s="406"/>
      <c r="U691" s="406"/>
      <c r="V691" s="406"/>
      <c r="W691" s="406"/>
      <c r="X691" s="406"/>
      <c r="Y691" s="406"/>
      <c r="Z691" s="406"/>
      <c r="AA691" s="406"/>
      <c r="AB691" s="406"/>
      <c r="AC691" s="406"/>
      <c r="AD691" s="406"/>
      <c r="AE691" s="406"/>
      <c r="AF691" s="406"/>
      <c r="AG691" s="448"/>
      <c r="AH691" s="448"/>
      <c r="AI691" s="448"/>
      <c r="AJ691" s="448"/>
    </row>
    <row r="692" spans="1:36">
      <c r="A692" s="406"/>
      <c r="B692" s="406"/>
      <c r="C692" s="406"/>
      <c r="D692" s="406"/>
      <c r="E692" s="406"/>
      <c r="F692" s="406"/>
      <c r="G692" s="406"/>
      <c r="H692" s="406"/>
      <c r="I692" s="406"/>
      <c r="J692" s="406"/>
      <c r="K692" s="406"/>
      <c r="L692" s="406"/>
      <c r="M692" s="406"/>
      <c r="N692" s="406"/>
      <c r="O692" s="406"/>
      <c r="P692" s="406"/>
      <c r="Q692" s="406"/>
      <c r="R692" s="406"/>
      <c r="S692" s="406"/>
      <c r="T692" s="406"/>
      <c r="U692" s="406"/>
      <c r="V692" s="406"/>
      <c r="W692" s="406"/>
      <c r="X692" s="406"/>
      <c r="Y692" s="406"/>
      <c r="Z692" s="406"/>
      <c r="AA692" s="406"/>
      <c r="AB692" s="406"/>
      <c r="AC692" s="406"/>
      <c r="AD692" s="406"/>
      <c r="AE692" s="406"/>
      <c r="AF692" s="406"/>
      <c r="AG692" s="448"/>
      <c r="AH692" s="448"/>
      <c r="AI692" s="448"/>
      <c r="AJ692" s="448"/>
    </row>
    <row r="693" spans="1:36">
      <c r="A693" s="406"/>
      <c r="B693" s="406"/>
      <c r="C693" s="406"/>
      <c r="D693" s="406"/>
      <c r="E693" s="406"/>
      <c r="F693" s="406"/>
      <c r="G693" s="406"/>
      <c r="H693" s="406"/>
      <c r="I693" s="406"/>
      <c r="J693" s="406"/>
      <c r="K693" s="406"/>
      <c r="L693" s="406"/>
      <c r="M693" s="406"/>
      <c r="N693" s="406"/>
      <c r="O693" s="406"/>
      <c r="P693" s="406"/>
      <c r="Q693" s="406"/>
      <c r="R693" s="406"/>
      <c r="S693" s="406"/>
      <c r="T693" s="406"/>
      <c r="U693" s="406"/>
      <c r="V693" s="406"/>
      <c r="W693" s="406"/>
      <c r="X693" s="406"/>
      <c r="Y693" s="406"/>
      <c r="Z693" s="406"/>
      <c r="AA693" s="406"/>
      <c r="AB693" s="406"/>
      <c r="AC693" s="406"/>
      <c r="AD693" s="406"/>
      <c r="AE693" s="406"/>
      <c r="AF693" s="406"/>
      <c r="AG693" s="448"/>
      <c r="AH693" s="448"/>
      <c r="AI693" s="448"/>
      <c r="AJ693" s="448"/>
    </row>
    <row r="694" spans="1:36">
      <c r="A694" s="406"/>
      <c r="B694" s="406"/>
      <c r="C694" s="406"/>
      <c r="D694" s="406"/>
      <c r="E694" s="406"/>
      <c r="F694" s="406"/>
      <c r="G694" s="406"/>
      <c r="H694" s="406"/>
      <c r="I694" s="406"/>
      <c r="J694" s="406"/>
      <c r="K694" s="406"/>
      <c r="L694" s="406"/>
      <c r="M694" s="406"/>
      <c r="N694" s="406"/>
      <c r="O694" s="406"/>
      <c r="P694" s="406"/>
      <c r="Q694" s="406"/>
      <c r="R694" s="406"/>
      <c r="S694" s="406"/>
      <c r="T694" s="406"/>
      <c r="U694" s="406"/>
      <c r="V694" s="406"/>
      <c r="W694" s="406"/>
      <c r="X694" s="406"/>
      <c r="Y694" s="406"/>
      <c r="Z694" s="406"/>
      <c r="AA694" s="406"/>
      <c r="AB694" s="406"/>
      <c r="AC694" s="406"/>
      <c r="AD694" s="406"/>
      <c r="AE694" s="406"/>
      <c r="AF694" s="406"/>
      <c r="AG694" s="448"/>
      <c r="AH694" s="448"/>
      <c r="AI694" s="448"/>
      <c r="AJ694" s="448"/>
    </row>
    <row r="695" spans="1:36">
      <c r="A695" s="406"/>
      <c r="B695" s="406"/>
      <c r="C695" s="406"/>
      <c r="D695" s="406"/>
      <c r="E695" s="406"/>
      <c r="F695" s="406"/>
      <c r="G695" s="406"/>
      <c r="H695" s="406"/>
      <c r="I695" s="406"/>
      <c r="J695" s="406"/>
      <c r="K695" s="406"/>
      <c r="L695" s="406"/>
      <c r="M695" s="406"/>
      <c r="N695" s="406"/>
      <c r="O695" s="406"/>
      <c r="P695" s="406"/>
      <c r="Q695" s="406"/>
      <c r="R695" s="406"/>
      <c r="S695" s="406"/>
      <c r="T695" s="406"/>
      <c r="U695" s="406"/>
      <c r="V695" s="406"/>
      <c r="W695" s="406"/>
      <c r="X695" s="406"/>
      <c r="Y695" s="406"/>
      <c r="Z695" s="406"/>
      <c r="AA695" s="406"/>
      <c r="AB695" s="406"/>
      <c r="AC695" s="406"/>
      <c r="AD695" s="406"/>
      <c r="AE695" s="406"/>
      <c r="AF695" s="406"/>
      <c r="AG695" s="448"/>
      <c r="AH695" s="448"/>
      <c r="AI695" s="448"/>
      <c r="AJ695" s="448"/>
    </row>
    <row r="696" spans="1:36">
      <c r="A696" s="406"/>
      <c r="B696" s="406"/>
      <c r="C696" s="406"/>
      <c r="D696" s="406"/>
      <c r="E696" s="406"/>
      <c r="F696" s="406"/>
      <c r="G696" s="406"/>
      <c r="H696" s="406"/>
      <c r="I696" s="406"/>
      <c r="J696" s="406"/>
      <c r="K696" s="406"/>
      <c r="L696" s="406"/>
      <c r="M696" s="406"/>
      <c r="N696" s="406"/>
      <c r="O696" s="406"/>
      <c r="P696" s="406"/>
      <c r="Q696" s="406"/>
      <c r="R696" s="406"/>
      <c r="S696" s="406"/>
      <c r="T696" s="406"/>
      <c r="U696" s="406"/>
      <c r="V696" s="406"/>
      <c r="W696" s="406"/>
      <c r="X696" s="406"/>
      <c r="Y696" s="406"/>
      <c r="Z696" s="406"/>
      <c r="AA696" s="406"/>
      <c r="AB696" s="406"/>
      <c r="AC696" s="406"/>
      <c r="AD696" s="406"/>
      <c r="AE696" s="406"/>
      <c r="AF696" s="406"/>
      <c r="AG696" s="448"/>
      <c r="AH696" s="448"/>
      <c r="AI696" s="448"/>
      <c r="AJ696" s="448"/>
    </row>
    <row r="697" spans="1:36">
      <c r="A697" s="406"/>
      <c r="B697" s="406"/>
      <c r="C697" s="406"/>
      <c r="D697" s="406"/>
      <c r="E697" s="406"/>
      <c r="F697" s="406"/>
      <c r="G697" s="406"/>
      <c r="H697" s="406"/>
      <c r="I697" s="406"/>
      <c r="J697" s="406"/>
      <c r="K697" s="406"/>
      <c r="L697" s="406"/>
      <c r="M697" s="406"/>
      <c r="N697" s="406"/>
      <c r="O697" s="406"/>
      <c r="P697" s="406"/>
      <c r="Q697" s="406"/>
      <c r="R697" s="406"/>
      <c r="S697" s="406"/>
      <c r="T697" s="406"/>
      <c r="U697" s="406"/>
      <c r="V697" s="406"/>
      <c r="W697" s="406"/>
      <c r="X697" s="406"/>
      <c r="Y697" s="406"/>
      <c r="Z697" s="406"/>
      <c r="AA697" s="406"/>
      <c r="AB697" s="406"/>
      <c r="AC697" s="406"/>
      <c r="AD697" s="406"/>
      <c r="AE697" s="406"/>
      <c r="AF697" s="406"/>
      <c r="AG697" s="448"/>
      <c r="AH697" s="448"/>
      <c r="AI697" s="448"/>
      <c r="AJ697" s="448"/>
    </row>
    <row r="698" spans="1:36">
      <c r="A698" s="406"/>
      <c r="B698" s="406"/>
      <c r="C698" s="406"/>
      <c r="D698" s="406"/>
      <c r="E698" s="406"/>
      <c r="F698" s="406"/>
      <c r="G698" s="406"/>
      <c r="H698" s="406"/>
      <c r="I698" s="406"/>
      <c r="J698" s="406"/>
      <c r="K698" s="406"/>
      <c r="L698" s="406"/>
      <c r="M698" s="406"/>
      <c r="N698" s="406"/>
      <c r="O698" s="406"/>
      <c r="P698" s="406"/>
      <c r="Q698" s="406"/>
      <c r="R698" s="406"/>
      <c r="S698" s="406"/>
      <c r="T698" s="406"/>
      <c r="U698" s="406"/>
      <c r="V698" s="406"/>
      <c r="W698" s="406"/>
      <c r="X698" s="406"/>
      <c r="Y698" s="406"/>
      <c r="Z698" s="406"/>
      <c r="AA698" s="406"/>
      <c r="AB698" s="406"/>
      <c r="AC698" s="406"/>
      <c r="AD698" s="406"/>
      <c r="AE698" s="406"/>
      <c r="AF698" s="406"/>
      <c r="AG698" s="448"/>
      <c r="AH698" s="448"/>
      <c r="AI698" s="448"/>
      <c r="AJ698" s="448"/>
    </row>
    <row r="699" spans="1:36">
      <c r="A699" s="406"/>
      <c r="B699" s="406"/>
      <c r="C699" s="406"/>
      <c r="D699" s="406"/>
      <c r="E699" s="406"/>
      <c r="F699" s="406"/>
      <c r="G699" s="406"/>
      <c r="H699" s="406"/>
      <c r="I699" s="406"/>
      <c r="J699" s="406"/>
      <c r="K699" s="406"/>
      <c r="L699" s="406"/>
      <c r="M699" s="406"/>
      <c r="N699" s="406"/>
      <c r="O699" s="406"/>
      <c r="P699" s="406"/>
      <c r="Q699" s="406"/>
      <c r="R699" s="406"/>
      <c r="S699" s="406"/>
      <c r="T699" s="406"/>
      <c r="U699" s="406"/>
      <c r="V699" s="406"/>
      <c r="W699" s="406"/>
      <c r="X699" s="406"/>
      <c r="Y699" s="406"/>
      <c r="Z699" s="406"/>
      <c r="AA699" s="406"/>
      <c r="AB699" s="406"/>
      <c r="AC699" s="406"/>
      <c r="AD699" s="406"/>
      <c r="AE699" s="406"/>
      <c r="AF699" s="406"/>
      <c r="AG699" s="448"/>
      <c r="AH699" s="448"/>
      <c r="AI699" s="448"/>
      <c r="AJ699" s="448"/>
    </row>
    <row r="700" spans="1:36">
      <c r="A700" s="406"/>
      <c r="B700" s="406"/>
      <c r="C700" s="406"/>
      <c r="D700" s="406"/>
      <c r="E700" s="406"/>
      <c r="F700" s="406"/>
      <c r="G700" s="406"/>
      <c r="H700" s="406"/>
      <c r="I700" s="406"/>
      <c r="J700" s="406"/>
      <c r="K700" s="406"/>
      <c r="L700" s="406"/>
      <c r="M700" s="406"/>
      <c r="N700" s="406"/>
      <c r="O700" s="406"/>
      <c r="P700" s="406"/>
      <c r="Q700" s="406"/>
      <c r="R700" s="406"/>
      <c r="S700" s="406"/>
      <c r="T700" s="406"/>
      <c r="U700" s="406"/>
      <c r="V700" s="406"/>
      <c r="W700" s="406"/>
      <c r="X700" s="406"/>
      <c r="Y700" s="406"/>
      <c r="Z700" s="406"/>
      <c r="AA700" s="406"/>
      <c r="AB700" s="406"/>
      <c r="AC700" s="406"/>
      <c r="AD700" s="406"/>
      <c r="AE700" s="406"/>
      <c r="AF700" s="406"/>
      <c r="AG700" s="448"/>
      <c r="AH700" s="448"/>
      <c r="AI700" s="448"/>
      <c r="AJ700" s="448"/>
    </row>
    <row r="701" spans="1:36">
      <c r="A701" s="406"/>
      <c r="B701" s="406"/>
      <c r="C701" s="406"/>
      <c r="D701" s="406"/>
      <c r="E701" s="406"/>
      <c r="F701" s="406"/>
      <c r="G701" s="406"/>
      <c r="H701" s="406"/>
      <c r="I701" s="406"/>
      <c r="J701" s="406"/>
      <c r="K701" s="406"/>
      <c r="L701" s="406"/>
      <c r="M701" s="406"/>
      <c r="N701" s="406"/>
      <c r="O701" s="406"/>
      <c r="P701" s="406"/>
      <c r="Q701" s="406"/>
      <c r="R701" s="406"/>
      <c r="S701" s="406"/>
      <c r="T701" s="406"/>
      <c r="U701" s="406"/>
      <c r="V701" s="406"/>
      <c r="W701" s="406"/>
      <c r="X701" s="406"/>
      <c r="Y701" s="406"/>
      <c r="Z701" s="406"/>
      <c r="AA701" s="406"/>
      <c r="AB701" s="406"/>
      <c r="AC701" s="406"/>
      <c r="AD701" s="406"/>
      <c r="AE701" s="406"/>
      <c r="AF701" s="406"/>
      <c r="AG701" s="448"/>
      <c r="AH701" s="448"/>
      <c r="AI701" s="448"/>
      <c r="AJ701" s="448"/>
    </row>
    <row r="702" spans="1:36">
      <c r="A702" s="406"/>
      <c r="B702" s="406"/>
      <c r="C702" s="406"/>
      <c r="D702" s="406"/>
      <c r="E702" s="406"/>
      <c r="F702" s="406"/>
      <c r="G702" s="406"/>
      <c r="H702" s="406"/>
      <c r="I702" s="406"/>
      <c r="J702" s="406"/>
      <c r="K702" s="406"/>
      <c r="L702" s="406"/>
      <c r="M702" s="406"/>
      <c r="N702" s="406"/>
      <c r="O702" s="406"/>
      <c r="P702" s="406"/>
      <c r="Q702" s="406"/>
      <c r="R702" s="406"/>
      <c r="S702" s="406"/>
      <c r="T702" s="406"/>
      <c r="U702" s="406"/>
      <c r="V702" s="406"/>
      <c r="W702" s="406"/>
      <c r="X702" s="406"/>
      <c r="Y702" s="406"/>
      <c r="Z702" s="406"/>
      <c r="AA702" s="406"/>
      <c r="AB702" s="406"/>
      <c r="AC702" s="406"/>
      <c r="AD702" s="406"/>
      <c r="AE702" s="406"/>
      <c r="AF702" s="406"/>
      <c r="AG702" s="448"/>
      <c r="AH702" s="448"/>
      <c r="AI702" s="448"/>
      <c r="AJ702" s="448"/>
    </row>
    <row r="703" spans="1:36">
      <c r="A703" s="406"/>
      <c r="B703" s="406"/>
      <c r="C703" s="406"/>
      <c r="D703" s="406"/>
      <c r="E703" s="406"/>
      <c r="F703" s="406"/>
      <c r="G703" s="406"/>
      <c r="H703" s="406"/>
      <c r="I703" s="406"/>
      <c r="J703" s="406"/>
      <c r="K703" s="406"/>
      <c r="L703" s="406"/>
      <c r="M703" s="406"/>
      <c r="N703" s="406"/>
      <c r="O703" s="406"/>
      <c r="P703" s="406"/>
      <c r="Q703" s="406"/>
      <c r="R703" s="406"/>
      <c r="S703" s="406"/>
      <c r="T703" s="406"/>
      <c r="U703" s="406"/>
      <c r="V703" s="406"/>
      <c r="W703" s="406"/>
      <c r="X703" s="406"/>
      <c r="Y703" s="406"/>
      <c r="Z703" s="406"/>
      <c r="AA703" s="406"/>
      <c r="AB703" s="406"/>
      <c r="AC703" s="406"/>
      <c r="AD703" s="406"/>
      <c r="AE703" s="406"/>
      <c r="AF703" s="406"/>
      <c r="AG703" s="448"/>
      <c r="AH703" s="448"/>
      <c r="AI703" s="448"/>
      <c r="AJ703" s="448"/>
    </row>
    <row r="704" spans="1:36">
      <c r="A704" s="406"/>
      <c r="B704" s="406"/>
      <c r="C704" s="406"/>
      <c r="D704" s="406"/>
      <c r="E704" s="406"/>
      <c r="F704" s="406"/>
      <c r="G704" s="406"/>
      <c r="H704" s="406"/>
      <c r="I704" s="406"/>
      <c r="J704" s="406"/>
      <c r="K704" s="406"/>
      <c r="L704" s="406"/>
      <c r="M704" s="406"/>
      <c r="N704" s="406"/>
      <c r="O704" s="406"/>
      <c r="P704" s="406"/>
      <c r="Q704" s="406"/>
      <c r="R704" s="406"/>
      <c r="S704" s="406"/>
      <c r="T704" s="406"/>
      <c r="U704" s="406"/>
      <c r="V704" s="406"/>
      <c r="W704" s="406"/>
      <c r="X704" s="406"/>
      <c r="Y704" s="406"/>
      <c r="Z704" s="406"/>
      <c r="AA704" s="406"/>
      <c r="AB704" s="406"/>
      <c r="AC704" s="406"/>
      <c r="AD704" s="406"/>
      <c r="AE704" s="406"/>
      <c r="AF704" s="406"/>
      <c r="AG704" s="448"/>
      <c r="AH704" s="448"/>
      <c r="AI704" s="448"/>
      <c r="AJ704" s="448"/>
    </row>
    <row r="705" spans="1:36">
      <c r="A705" s="406"/>
      <c r="B705" s="406"/>
      <c r="C705" s="406"/>
      <c r="D705" s="406"/>
      <c r="E705" s="406"/>
      <c r="F705" s="406"/>
      <c r="G705" s="406"/>
      <c r="H705" s="406"/>
      <c r="I705" s="406"/>
      <c r="J705" s="406"/>
      <c r="K705" s="406"/>
      <c r="L705" s="406"/>
      <c r="M705" s="406"/>
      <c r="N705" s="406"/>
      <c r="O705" s="406"/>
      <c r="P705" s="406"/>
      <c r="Q705" s="406"/>
      <c r="R705" s="406"/>
      <c r="S705" s="406"/>
      <c r="T705" s="406"/>
      <c r="U705" s="406"/>
      <c r="V705" s="406"/>
      <c r="W705" s="406"/>
      <c r="X705" s="406"/>
      <c r="Y705" s="406"/>
      <c r="Z705" s="406"/>
      <c r="AA705" s="406"/>
      <c r="AB705" s="406"/>
      <c r="AC705" s="406"/>
      <c r="AD705" s="406"/>
      <c r="AE705" s="406"/>
      <c r="AF705" s="406"/>
      <c r="AG705" s="448"/>
      <c r="AH705" s="448"/>
      <c r="AI705" s="448"/>
      <c r="AJ705" s="448"/>
    </row>
    <row r="706" spans="1:36">
      <c r="A706" s="406"/>
      <c r="B706" s="406"/>
      <c r="C706" s="406"/>
      <c r="D706" s="406"/>
      <c r="E706" s="406"/>
      <c r="F706" s="406"/>
      <c r="G706" s="406"/>
      <c r="H706" s="406"/>
      <c r="I706" s="406"/>
      <c r="J706" s="406"/>
      <c r="K706" s="406"/>
      <c r="L706" s="406"/>
      <c r="M706" s="406"/>
      <c r="N706" s="406"/>
      <c r="O706" s="406"/>
      <c r="P706" s="406"/>
      <c r="Q706" s="406"/>
      <c r="R706" s="406"/>
      <c r="S706" s="406"/>
      <c r="T706" s="406"/>
      <c r="U706" s="406"/>
      <c r="V706" s="406"/>
      <c r="W706" s="406"/>
      <c r="X706" s="406"/>
      <c r="Y706" s="406"/>
      <c r="Z706" s="406"/>
      <c r="AA706" s="406"/>
      <c r="AB706" s="406"/>
      <c r="AC706" s="406"/>
      <c r="AD706" s="406"/>
      <c r="AE706" s="406"/>
      <c r="AF706" s="406"/>
      <c r="AG706" s="448"/>
      <c r="AH706" s="448"/>
      <c r="AI706" s="448"/>
      <c r="AJ706" s="448"/>
    </row>
    <row r="707" spans="1:36">
      <c r="A707" s="406"/>
      <c r="B707" s="406"/>
      <c r="C707" s="406"/>
      <c r="D707" s="406"/>
      <c r="E707" s="406"/>
      <c r="F707" s="406"/>
      <c r="G707" s="406"/>
      <c r="H707" s="406"/>
      <c r="I707" s="406"/>
      <c r="J707" s="406"/>
      <c r="K707" s="406"/>
      <c r="L707" s="406"/>
      <c r="M707" s="406"/>
      <c r="N707" s="406"/>
      <c r="O707" s="406"/>
      <c r="P707" s="406"/>
      <c r="Q707" s="406"/>
      <c r="R707" s="406"/>
      <c r="S707" s="406"/>
      <c r="T707" s="406"/>
      <c r="U707" s="406"/>
      <c r="V707" s="406"/>
      <c r="W707" s="406"/>
      <c r="X707" s="406"/>
      <c r="Y707" s="406"/>
      <c r="Z707" s="406"/>
      <c r="AA707" s="406"/>
      <c r="AB707" s="406"/>
      <c r="AC707" s="406"/>
      <c r="AD707" s="406"/>
      <c r="AE707" s="406"/>
      <c r="AF707" s="406"/>
      <c r="AG707" s="448"/>
      <c r="AH707" s="448"/>
      <c r="AI707" s="448"/>
      <c r="AJ707" s="448"/>
    </row>
    <row r="708" spans="1:36">
      <c r="A708" s="406"/>
      <c r="B708" s="406"/>
      <c r="C708" s="406"/>
      <c r="D708" s="406"/>
      <c r="E708" s="406"/>
      <c r="F708" s="406"/>
      <c r="G708" s="406"/>
      <c r="H708" s="406"/>
      <c r="I708" s="406"/>
      <c r="J708" s="406"/>
      <c r="K708" s="406"/>
      <c r="L708" s="406"/>
      <c r="M708" s="406"/>
      <c r="N708" s="406"/>
      <c r="O708" s="406"/>
      <c r="P708" s="406"/>
      <c r="Q708" s="406"/>
      <c r="R708" s="406"/>
      <c r="S708" s="406"/>
      <c r="T708" s="406"/>
      <c r="U708" s="406"/>
      <c r="V708" s="406"/>
      <c r="W708" s="406"/>
      <c r="X708" s="406"/>
      <c r="Y708" s="406"/>
      <c r="Z708" s="406"/>
      <c r="AA708" s="406"/>
      <c r="AB708" s="406"/>
      <c r="AC708" s="406"/>
      <c r="AD708" s="406"/>
      <c r="AE708" s="406"/>
      <c r="AF708" s="406"/>
      <c r="AG708" s="448"/>
      <c r="AH708" s="448"/>
      <c r="AI708" s="448"/>
      <c r="AJ708" s="448"/>
    </row>
    <row r="709" spans="1:36">
      <c r="A709" s="406"/>
      <c r="B709" s="406"/>
      <c r="C709" s="406"/>
      <c r="D709" s="406"/>
      <c r="E709" s="406"/>
      <c r="F709" s="406"/>
      <c r="G709" s="406"/>
      <c r="H709" s="406"/>
      <c r="I709" s="406"/>
      <c r="J709" s="406"/>
      <c r="K709" s="406"/>
      <c r="L709" s="406"/>
      <c r="M709" s="406"/>
      <c r="N709" s="406"/>
      <c r="O709" s="406"/>
      <c r="P709" s="406"/>
      <c r="Q709" s="406"/>
      <c r="R709" s="406"/>
      <c r="S709" s="406"/>
      <c r="T709" s="406"/>
      <c r="U709" s="406"/>
      <c r="V709" s="406"/>
      <c r="W709" s="406"/>
      <c r="X709" s="406"/>
      <c r="Y709" s="406"/>
      <c r="Z709" s="406"/>
      <c r="AA709" s="406"/>
      <c r="AB709" s="406"/>
      <c r="AC709" s="406"/>
      <c r="AD709" s="406"/>
      <c r="AE709" s="406"/>
      <c r="AF709" s="406"/>
      <c r="AG709" s="448"/>
      <c r="AH709" s="448"/>
      <c r="AI709" s="448"/>
      <c r="AJ709" s="448"/>
    </row>
    <row r="710" spans="1:36">
      <c r="A710" s="406"/>
      <c r="B710" s="406"/>
      <c r="C710" s="406"/>
      <c r="D710" s="406"/>
      <c r="E710" s="406"/>
      <c r="F710" s="406"/>
      <c r="G710" s="406"/>
      <c r="H710" s="406"/>
      <c r="I710" s="406"/>
      <c r="J710" s="406"/>
      <c r="K710" s="406"/>
      <c r="L710" s="406"/>
      <c r="M710" s="406"/>
      <c r="N710" s="406"/>
      <c r="O710" s="406"/>
      <c r="P710" s="406"/>
      <c r="Q710" s="406"/>
      <c r="R710" s="406"/>
      <c r="S710" s="406"/>
      <c r="T710" s="406"/>
      <c r="U710" s="406"/>
      <c r="V710" s="406"/>
      <c r="W710" s="406"/>
      <c r="X710" s="406"/>
      <c r="Y710" s="406"/>
      <c r="Z710" s="406"/>
      <c r="AA710" s="406"/>
      <c r="AB710" s="406"/>
      <c r="AC710" s="406"/>
      <c r="AD710" s="406"/>
      <c r="AE710" s="406"/>
      <c r="AF710" s="406"/>
      <c r="AG710" s="448"/>
      <c r="AH710" s="448"/>
      <c r="AI710" s="448"/>
      <c r="AJ710" s="448"/>
    </row>
    <row r="711" spans="1:36">
      <c r="A711" s="406"/>
      <c r="B711" s="406"/>
      <c r="C711" s="406"/>
      <c r="D711" s="406"/>
      <c r="E711" s="406"/>
      <c r="F711" s="406"/>
      <c r="G711" s="406"/>
      <c r="H711" s="406"/>
      <c r="I711" s="406"/>
      <c r="J711" s="406"/>
      <c r="K711" s="406"/>
      <c r="L711" s="406"/>
      <c r="M711" s="406"/>
      <c r="N711" s="406"/>
      <c r="O711" s="406"/>
      <c r="P711" s="406"/>
      <c r="Q711" s="406"/>
      <c r="R711" s="406"/>
      <c r="S711" s="406"/>
      <c r="T711" s="406"/>
      <c r="U711" s="406"/>
      <c r="V711" s="406"/>
      <c r="W711" s="406"/>
      <c r="X711" s="406"/>
      <c r="Y711" s="406"/>
      <c r="Z711" s="406"/>
      <c r="AA711" s="406"/>
      <c r="AB711" s="406"/>
      <c r="AC711" s="406"/>
      <c r="AD711" s="406"/>
      <c r="AE711" s="406"/>
      <c r="AF711" s="406"/>
      <c r="AG711" s="448"/>
      <c r="AH711" s="448"/>
      <c r="AI711" s="448"/>
      <c r="AJ711" s="448"/>
    </row>
    <row r="712" spans="1:36">
      <c r="A712" s="406"/>
      <c r="B712" s="406"/>
      <c r="C712" s="406"/>
      <c r="D712" s="406"/>
      <c r="E712" s="406"/>
      <c r="F712" s="406"/>
      <c r="G712" s="406"/>
      <c r="H712" s="406"/>
      <c r="I712" s="406"/>
      <c r="J712" s="406"/>
      <c r="K712" s="406"/>
      <c r="L712" s="406"/>
      <c r="M712" s="406"/>
      <c r="N712" s="406"/>
      <c r="O712" s="406"/>
      <c r="P712" s="406"/>
      <c r="Q712" s="406"/>
      <c r="R712" s="406"/>
      <c r="S712" s="406"/>
      <c r="T712" s="406"/>
      <c r="U712" s="406"/>
      <c r="V712" s="406"/>
      <c r="W712" s="406"/>
      <c r="X712" s="406"/>
      <c r="Y712" s="406"/>
      <c r="Z712" s="406"/>
      <c r="AA712" s="406"/>
      <c r="AB712" s="406"/>
      <c r="AC712" s="406"/>
      <c r="AD712" s="406"/>
      <c r="AE712" s="406"/>
      <c r="AF712" s="406"/>
      <c r="AG712" s="448"/>
      <c r="AH712" s="448"/>
      <c r="AI712" s="448"/>
      <c r="AJ712" s="448"/>
    </row>
  </sheetData>
  <sheetProtection selectLockedCells="1"/>
  <mergeCells count="6">
    <mergeCell ref="BD15:BO15"/>
    <mergeCell ref="L17:M17"/>
    <mergeCell ref="B3:C3"/>
    <mergeCell ref="E3:E4"/>
    <mergeCell ref="E15:S15"/>
    <mergeCell ref="AM15:AX15"/>
  </mergeCells>
  <dataValidations count="3">
    <dataValidation type="whole" allowBlank="1" showInputMessage="1" showErrorMessage="1" promptTitle="Durée remboursement prêt relais " prompt="La durée du remboursement du prêt relais TVA ne peut être inférieure à la durée de la franchise de remboursement" sqref="AE21" xr:uid="{A049E807-9910-4278-8DCE-8E4C80EEA81D}">
      <formula1>AE25+1</formula1>
      <formula2>AE25+4</formula2>
    </dataValidation>
    <dataValidation type="whole" operator="lessThanOrEqual" allowBlank="1" showInputMessage="1" showErrorMessage="1" errorTitle="NACRE" error="Attention le prêt NACRE est plafonné à 10 000 €" promptTitle="NACRE" prompt="Attention le prêt NACRE est plafonné à 10 000 €" sqref="E7" xr:uid="{5AEC6138-E5DE-4773-82A1-428240CF99AE}">
      <formula1>10000</formula1>
    </dataValidation>
    <dataValidation type="whole" operator="lessThanOrEqual" allowBlank="1" showInputMessage="1" showErrorMessage="1" errorTitle="Durée NACRE" error="La durée du prêt NACRE doit être inéférieure ou égale à celle de l'emprunt bancaire." promptTitle="Durée NACRE" prompt="La durée du prêt NACRE doit être inéférieure ou égale à celle de l'emprunt bancaire." sqref="R7 X7" xr:uid="{181ECC03-03C4-493F-A78A-33AA56CFDD56}">
      <formula1>E21</formula1>
    </dataValidation>
  </dataValidations>
  <pageMargins left="0.78740157480314965" right="0.27559055118110237" top="0.62992125984251968" bottom="0.51181102362204722" header="0.51181102362204722" footer="0.51181102362204722"/>
  <pageSetup paperSize="9" scale="63" orientation="portrait" r:id="rId1"/>
  <headerFooter alignWithMargins="0">
    <oddHeader xml:space="preserve">&amp;L
                                  </oddHeader>
    <oddFooter>&amp;L
(c) Copyright 2008 - Cabinet ABP</oddFooter>
  </headerFooter>
  <rowBreaks count="1" manualBreakCount="1">
    <brk id="44" max="16383" man="1"/>
  </rowBreaks>
  <colBreaks count="1" manualBreakCount="1">
    <brk id="3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100"/>
  <sheetViews>
    <sheetView showGridLines="0" showZeros="0" topLeftCell="A18" zoomScaleNormal="100" zoomScaleSheetLayoutView="85" workbookViewId="0">
      <selection activeCell="C72" sqref="C72:O72"/>
    </sheetView>
  </sheetViews>
  <sheetFormatPr baseColWidth="10" defaultColWidth="11.44140625" defaultRowHeight="13.2"/>
  <cols>
    <col min="1" max="1" width="15.88671875" style="103" customWidth="1"/>
    <col min="2" max="2" width="34.88671875" style="103" customWidth="1"/>
    <col min="3" max="16" width="15.88671875" style="103" customWidth="1"/>
    <col min="17" max="16384" width="11.44140625" style="103"/>
  </cols>
  <sheetData>
    <row r="1" spans="1:16" ht="40.35" customHeight="1">
      <c r="A1" s="104" t="s">
        <v>553</v>
      </c>
      <c r="B1" s="629" t="s">
        <v>314</v>
      </c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  <c r="O1" s="629"/>
    </row>
    <row r="2" spans="1:16" ht="20.100000000000001" customHeight="1"/>
    <row r="3" spans="1:16" ht="25.35" customHeight="1">
      <c r="E3" s="662" t="s">
        <v>312</v>
      </c>
      <c r="F3" s="663"/>
      <c r="G3" s="663"/>
      <c r="H3" s="663"/>
      <c r="I3" s="663"/>
      <c r="J3" s="663"/>
      <c r="K3" s="663"/>
      <c r="L3" s="663"/>
      <c r="M3" s="135"/>
      <c r="N3" s="135"/>
      <c r="O3" s="135"/>
      <c r="P3" s="135"/>
    </row>
    <row r="4" spans="1:16" ht="30" customHeight="1">
      <c r="E4" s="136"/>
      <c r="F4" s="661" t="s">
        <v>432</v>
      </c>
      <c r="G4" s="661"/>
      <c r="H4" s="661"/>
      <c r="I4" s="661"/>
      <c r="J4" s="458" t="s">
        <v>530</v>
      </c>
      <c r="K4" s="458" t="s">
        <v>495</v>
      </c>
      <c r="L4" s="137" t="s">
        <v>370</v>
      </c>
      <c r="M4" s="135"/>
      <c r="N4" s="135"/>
      <c r="O4" s="135"/>
      <c r="P4" s="135"/>
    </row>
    <row r="5" spans="1:16" ht="25.35" customHeight="1">
      <c r="E5" s="138">
        <v>1</v>
      </c>
      <c r="F5" s="658" t="s">
        <v>335</v>
      </c>
      <c r="G5" s="658"/>
      <c r="H5" s="658"/>
      <c r="I5" s="658"/>
      <c r="J5" s="204"/>
      <c r="K5" s="204"/>
      <c r="L5" s="205"/>
      <c r="M5" s="135"/>
      <c r="N5" s="135"/>
      <c r="O5" s="135"/>
      <c r="P5" s="135"/>
    </row>
    <row r="6" spans="1:16" ht="25.35" customHeight="1">
      <c r="E6" s="138">
        <v>2</v>
      </c>
      <c r="F6" s="658" t="s">
        <v>336</v>
      </c>
      <c r="G6" s="658"/>
      <c r="H6" s="658"/>
      <c r="I6" s="658"/>
      <c r="J6" s="204"/>
      <c r="K6" s="204"/>
      <c r="L6" s="205"/>
      <c r="M6" s="135"/>
      <c r="N6" s="135"/>
      <c r="O6" s="135"/>
      <c r="P6" s="135"/>
    </row>
    <row r="7" spans="1:16" ht="25.35" customHeight="1">
      <c r="E7" s="138">
        <v>3</v>
      </c>
      <c r="F7" s="658" t="s">
        <v>337</v>
      </c>
      <c r="G7" s="658"/>
      <c r="H7" s="658"/>
      <c r="I7" s="658"/>
      <c r="J7" s="204"/>
      <c r="K7" s="204"/>
      <c r="L7" s="205"/>
      <c r="M7" s="135"/>
      <c r="N7" s="135"/>
      <c r="O7" s="135"/>
      <c r="P7" s="135"/>
    </row>
    <row r="8" spans="1:16" ht="25.35" customHeight="1">
      <c r="A8" s="588"/>
      <c r="E8" s="138">
        <v>4</v>
      </c>
      <c r="F8" s="658" t="s">
        <v>338</v>
      </c>
      <c r="G8" s="658"/>
      <c r="H8" s="658"/>
      <c r="I8" s="658"/>
      <c r="J8" s="204"/>
      <c r="K8" s="204"/>
      <c r="L8" s="205"/>
      <c r="M8" s="135"/>
      <c r="N8" s="135"/>
      <c r="O8" s="135"/>
      <c r="P8" s="135"/>
    </row>
    <row r="9" spans="1:16" ht="25.35" hidden="1" customHeight="1">
      <c r="E9" s="138">
        <v>5</v>
      </c>
      <c r="F9" s="658" t="s">
        <v>566</v>
      </c>
      <c r="G9" s="658"/>
      <c r="H9" s="658"/>
      <c r="I9" s="658"/>
      <c r="J9" s="204"/>
      <c r="K9" s="204"/>
      <c r="L9" s="205"/>
      <c r="M9" s="135"/>
      <c r="N9" s="135"/>
      <c r="O9" s="135"/>
      <c r="P9" s="135"/>
    </row>
    <row r="10" spans="1:16" ht="25.35" hidden="1" customHeight="1">
      <c r="E10" s="138">
        <v>6</v>
      </c>
      <c r="F10" s="658" t="s">
        <v>567</v>
      </c>
      <c r="G10" s="658"/>
      <c r="H10" s="658"/>
      <c r="I10" s="658"/>
      <c r="J10" s="204"/>
      <c r="K10" s="204"/>
      <c r="L10" s="205"/>
      <c r="M10" s="135"/>
      <c r="N10" s="135"/>
      <c r="O10" s="135"/>
      <c r="P10" s="135"/>
    </row>
    <row r="11" spans="1:16" ht="25.35" hidden="1" customHeight="1">
      <c r="E11" s="138">
        <v>7</v>
      </c>
      <c r="F11" s="658" t="s">
        <v>568</v>
      </c>
      <c r="G11" s="658"/>
      <c r="H11" s="658"/>
      <c r="I11" s="658"/>
      <c r="J11" s="204"/>
      <c r="K11" s="204"/>
      <c r="L11" s="205"/>
      <c r="M11" s="135"/>
      <c r="N11" s="135"/>
      <c r="O11" s="135"/>
      <c r="P11" s="135"/>
    </row>
    <row r="12" spans="1:16" ht="25.35" hidden="1" customHeight="1">
      <c r="E12" s="138">
        <v>8</v>
      </c>
      <c r="F12" s="658" t="s">
        <v>569</v>
      </c>
      <c r="G12" s="658"/>
      <c r="H12" s="658"/>
      <c r="I12" s="658"/>
      <c r="J12" s="204"/>
      <c r="K12" s="204"/>
      <c r="L12" s="205"/>
      <c r="M12" s="135"/>
      <c r="N12" s="135"/>
      <c r="O12" s="135"/>
      <c r="P12" s="135"/>
    </row>
    <row r="13" spans="1:16" ht="20.100000000000001" customHeight="1" thickBot="1">
      <c r="B13" s="150"/>
      <c r="C13" s="151" t="s">
        <v>469</v>
      </c>
      <c r="D13" s="152"/>
      <c r="E13" s="139"/>
    </row>
    <row r="14" spans="1:16" ht="20.100000000000001" customHeight="1">
      <c r="B14" s="243" t="str">
        <f>CONCATENATE("ANNEE 1 : ",'Fiche de synthèse'!C13)</f>
        <v>ANNEE 1 : N</v>
      </c>
      <c r="C14" s="659" t="s">
        <v>342</v>
      </c>
      <c r="D14" s="659"/>
      <c r="E14" s="659"/>
      <c r="F14" s="659"/>
      <c r="G14" s="659"/>
      <c r="H14" s="659"/>
      <c r="I14" s="659"/>
      <c r="J14" s="659"/>
      <c r="K14" s="659"/>
      <c r="L14" s="659"/>
      <c r="M14" s="659"/>
      <c r="N14" s="659"/>
      <c r="O14" s="659"/>
    </row>
    <row r="15" spans="1:16" ht="15" customHeight="1">
      <c r="B15" s="140" t="s">
        <v>174</v>
      </c>
      <c r="C15" s="362">
        <f>'Fiche de synthèse'!C9</f>
        <v>45748</v>
      </c>
      <c r="D15" s="362">
        <f>EDATE(C15,1)</f>
        <v>45778</v>
      </c>
      <c r="E15" s="362">
        <f t="shared" ref="E15:N15" si="0">EDATE(D15,1)</f>
        <v>45809</v>
      </c>
      <c r="F15" s="362">
        <f t="shared" si="0"/>
        <v>45839</v>
      </c>
      <c r="G15" s="362">
        <f t="shared" si="0"/>
        <v>45870</v>
      </c>
      <c r="H15" s="362">
        <f t="shared" si="0"/>
        <v>45901</v>
      </c>
      <c r="I15" s="362">
        <f t="shared" si="0"/>
        <v>45931</v>
      </c>
      <c r="J15" s="362">
        <f t="shared" si="0"/>
        <v>45962</v>
      </c>
      <c r="K15" s="362">
        <f t="shared" si="0"/>
        <v>45992</v>
      </c>
      <c r="L15" s="362">
        <f t="shared" si="0"/>
        <v>46023</v>
      </c>
      <c r="M15" s="362">
        <f t="shared" si="0"/>
        <v>46054</v>
      </c>
      <c r="N15" s="362">
        <f t="shared" si="0"/>
        <v>46082</v>
      </c>
      <c r="O15" s="106" t="s">
        <v>160</v>
      </c>
    </row>
    <row r="16" spans="1:16" ht="15" customHeight="1">
      <c r="B16" s="581" t="str">
        <f>F5</f>
        <v>Produit/Service 1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15" ht="15" customHeight="1">
      <c r="B17" s="582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142">
        <f>SUM(C17:N17)</f>
        <v>0</v>
      </c>
    </row>
    <row r="18" spans="2:15" ht="15" customHeight="1">
      <c r="B18" s="583" t="s">
        <v>313</v>
      </c>
      <c r="C18" s="143">
        <f>C17*$K$5</f>
        <v>0</v>
      </c>
      <c r="D18" s="143">
        <f>D17*$K$5</f>
        <v>0</v>
      </c>
      <c r="E18" s="143">
        <f>E17*$K$5</f>
        <v>0</v>
      </c>
      <c r="F18" s="143">
        <f>F17*$K$5</f>
        <v>0</v>
      </c>
      <c r="G18" s="143">
        <f t="shared" ref="G18:N18" si="1">+G17*$K$5</f>
        <v>0</v>
      </c>
      <c r="H18" s="143">
        <f t="shared" si="1"/>
        <v>0</v>
      </c>
      <c r="I18" s="143">
        <f t="shared" si="1"/>
        <v>0</v>
      </c>
      <c r="J18" s="143">
        <f t="shared" si="1"/>
        <v>0</v>
      </c>
      <c r="K18" s="143">
        <f t="shared" si="1"/>
        <v>0</v>
      </c>
      <c r="L18" s="143">
        <f t="shared" si="1"/>
        <v>0</v>
      </c>
      <c r="M18" s="143">
        <f t="shared" si="1"/>
        <v>0</v>
      </c>
      <c r="N18" s="143">
        <f t="shared" si="1"/>
        <v>0</v>
      </c>
      <c r="O18" s="142">
        <f>SUM(C18:N18)</f>
        <v>0</v>
      </c>
    </row>
    <row r="19" spans="2:15" ht="15" customHeight="1">
      <c r="B19" s="581" t="str">
        <f>F6</f>
        <v>Produit/Service 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2"/>
    </row>
    <row r="20" spans="2:15" ht="15" customHeight="1">
      <c r="B20" s="582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142">
        <f t="shared" ref="O20:O27" si="2">SUM(C20:N20)</f>
        <v>0</v>
      </c>
    </row>
    <row r="21" spans="2:15" ht="15" customHeight="1">
      <c r="B21" s="583" t="s">
        <v>313</v>
      </c>
      <c r="C21" s="143">
        <f t="shared" ref="C21:N21" si="3">+C20*$K$6</f>
        <v>0</v>
      </c>
      <c r="D21" s="143">
        <f t="shared" si="3"/>
        <v>0</v>
      </c>
      <c r="E21" s="143">
        <f t="shared" si="3"/>
        <v>0</v>
      </c>
      <c r="F21" s="143">
        <f t="shared" si="3"/>
        <v>0</v>
      </c>
      <c r="G21" s="143">
        <f t="shared" si="3"/>
        <v>0</v>
      </c>
      <c r="H21" s="143">
        <f t="shared" si="3"/>
        <v>0</v>
      </c>
      <c r="I21" s="143">
        <f t="shared" si="3"/>
        <v>0</v>
      </c>
      <c r="J21" s="143">
        <f t="shared" si="3"/>
        <v>0</v>
      </c>
      <c r="K21" s="143">
        <f t="shared" si="3"/>
        <v>0</v>
      </c>
      <c r="L21" s="143">
        <f t="shared" si="3"/>
        <v>0</v>
      </c>
      <c r="M21" s="143">
        <f t="shared" si="3"/>
        <v>0</v>
      </c>
      <c r="N21" s="143">
        <f t="shared" si="3"/>
        <v>0</v>
      </c>
      <c r="O21" s="142">
        <f t="shared" si="2"/>
        <v>0</v>
      </c>
    </row>
    <row r="22" spans="2:15" ht="15" customHeight="1">
      <c r="B22" s="581" t="str">
        <f>F7</f>
        <v>Produit/Service 3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2"/>
    </row>
    <row r="23" spans="2:15" ht="15" customHeight="1">
      <c r="B23" s="582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142">
        <f t="shared" si="2"/>
        <v>0</v>
      </c>
    </row>
    <row r="24" spans="2:15" ht="15" customHeight="1">
      <c r="B24" s="583" t="s">
        <v>313</v>
      </c>
      <c r="C24" s="143">
        <f t="shared" ref="C24:N24" si="4">+C23*$K$7</f>
        <v>0</v>
      </c>
      <c r="D24" s="143">
        <f t="shared" si="4"/>
        <v>0</v>
      </c>
      <c r="E24" s="143">
        <f t="shared" si="4"/>
        <v>0</v>
      </c>
      <c r="F24" s="143">
        <f t="shared" si="4"/>
        <v>0</v>
      </c>
      <c r="G24" s="143">
        <f t="shared" si="4"/>
        <v>0</v>
      </c>
      <c r="H24" s="143">
        <f t="shared" si="4"/>
        <v>0</v>
      </c>
      <c r="I24" s="143">
        <f t="shared" si="4"/>
        <v>0</v>
      </c>
      <c r="J24" s="143">
        <f t="shared" si="4"/>
        <v>0</v>
      </c>
      <c r="K24" s="143">
        <f t="shared" si="4"/>
        <v>0</v>
      </c>
      <c r="L24" s="143">
        <f t="shared" si="4"/>
        <v>0</v>
      </c>
      <c r="M24" s="143">
        <f t="shared" si="4"/>
        <v>0</v>
      </c>
      <c r="N24" s="143">
        <f t="shared" si="4"/>
        <v>0</v>
      </c>
      <c r="O24" s="142">
        <f t="shared" si="2"/>
        <v>0</v>
      </c>
    </row>
    <row r="25" spans="2:15" ht="15" customHeight="1">
      <c r="B25" s="581" t="str">
        <f>F8</f>
        <v>Produit/Service 4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2"/>
    </row>
    <row r="26" spans="2:15" ht="15" customHeight="1">
      <c r="B26" s="582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142">
        <f t="shared" si="2"/>
        <v>0</v>
      </c>
    </row>
    <row r="27" spans="2:15" ht="15" customHeight="1">
      <c r="B27" s="583" t="s">
        <v>313</v>
      </c>
      <c r="C27" s="143">
        <f t="shared" ref="C27:N27" si="5">+C26*+$K$8</f>
        <v>0</v>
      </c>
      <c r="D27" s="143">
        <f t="shared" si="5"/>
        <v>0</v>
      </c>
      <c r="E27" s="143">
        <f t="shared" si="5"/>
        <v>0</v>
      </c>
      <c r="F27" s="143">
        <f t="shared" si="5"/>
        <v>0</v>
      </c>
      <c r="G27" s="143">
        <f t="shared" si="5"/>
        <v>0</v>
      </c>
      <c r="H27" s="143">
        <f t="shared" si="5"/>
        <v>0</v>
      </c>
      <c r="I27" s="143">
        <f t="shared" si="5"/>
        <v>0</v>
      </c>
      <c r="J27" s="143">
        <f t="shared" si="5"/>
        <v>0</v>
      </c>
      <c r="K27" s="143">
        <f t="shared" si="5"/>
        <v>0</v>
      </c>
      <c r="L27" s="143">
        <f t="shared" si="5"/>
        <v>0</v>
      </c>
      <c r="M27" s="143">
        <f t="shared" si="5"/>
        <v>0</v>
      </c>
      <c r="N27" s="143">
        <f t="shared" si="5"/>
        <v>0</v>
      </c>
      <c r="O27" s="142">
        <f t="shared" si="2"/>
        <v>0</v>
      </c>
    </row>
    <row r="28" spans="2:15" ht="15" customHeight="1">
      <c r="B28" s="581" t="str">
        <f>F9</f>
        <v>Produit/Service 5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</row>
    <row r="29" spans="2:15" ht="15" customHeight="1">
      <c r="B29" s="582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142">
        <f>SUM(C29:N29)</f>
        <v>0</v>
      </c>
    </row>
    <row r="30" spans="2:15" ht="15" customHeight="1">
      <c r="B30" s="583" t="s">
        <v>313</v>
      </c>
      <c r="C30" s="143">
        <f>C29*$K$9</f>
        <v>0</v>
      </c>
      <c r="D30" s="143">
        <f t="shared" ref="D30:N30" si="6">D29*$K$9</f>
        <v>0</v>
      </c>
      <c r="E30" s="143">
        <f t="shared" si="6"/>
        <v>0</v>
      </c>
      <c r="F30" s="143">
        <f t="shared" si="6"/>
        <v>0</v>
      </c>
      <c r="G30" s="143">
        <f t="shared" si="6"/>
        <v>0</v>
      </c>
      <c r="H30" s="143">
        <f t="shared" si="6"/>
        <v>0</v>
      </c>
      <c r="I30" s="143">
        <f t="shared" si="6"/>
        <v>0</v>
      </c>
      <c r="J30" s="143">
        <f t="shared" si="6"/>
        <v>0</v>
      </c>
      <c r="K30" s="143">
        <f t="shared" si="6"/>
        <v>0</v>
      </c>
      <c r="L30" s="143">
        <f t="shared" si="6"/>
        <v>0</v>
      </c>
      <c r="M30" s="143">
        <f t="shared" si="6"/>
        <v>0</v>
      </c>
      <c r="N30" s="143">
        <f t="shared" si="6"/>
        <v>0</v>
      </c>
      <c r="O30" s="142">
        <f>SUM(C30:N30)</f>
        <v>0</v>
      </c>
    </row>
    <row r="31" spans="2:15" ht="15" customHeight="1">
      <c r="B31" s="581" t="str">
        <f>F10</f>
        <v>Produit/Service 6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</row>
    <row r="32" spans="2:15" ht="15" customHeight="1">
      <c r="B32" s="582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142">
        <f>SUM(C32:N32)</f>
        <v>0</v>
      </c>
    </row>
    <row r="33" spans="2:15" ht="15" customHeight="1">
      <c r="B33" s="583" t="s">
        <v>313</v>
      </c>
      <c r="C33" s="143">
        <f>C32*$K$10</f>
        <v>0</v>
      </c>
      <c r="D33" s="143">
        <f t="shared" ref="D33:N33" si="7">D32*$K$10</f>
        <v>0</v>
      </c>
      <c r="E33" s="143">
        <f t="shared" si="7"/>
        <v>0</v>
      </c>
      <c r="F33" s="143">
        <f t="shared" si="7"/>
        <v>0</v>
      </c>
      <c r="G33" s="143">
        <f t="shared" si="7"/>
        <v>0</v>
      </c>
      <c r="H33" s="143">
        <f t="shared" si="7"/>
        <v>0</v>
      </c>
      <c r="I33" s="143">
        <f t="shared" si="7"/>
        <v>0</v>
      </c>
      <c r="J33" s="143">
        <f t="shared" si="7"/>
        <v>0</v>
      </c>
      <c r="K33" s="143">
        <f t="shared" si="7"/>
        <v>0</v>
      </c>
      <c r="L33" s="143">
        <f t="shared" si="7"/>
        <v>0</v>
      </c>
      <c r="M33" s="143">
        <f t="shared" si="7"/>
        <v>0</v>
      </c>
      <c r="N33" s="143">
        <f t="shared" si="7"/>
        <v>0</v>
      </c>
      <c r="O33" s="142">
        <f>SUM(C33:N33)</f>
        <v>0</v>
      </c>
    </row>
    <row r="34" spans="2:15" ht="15" customHeight="1">
      <c r="B34" s="581" t="str">
        <f>F11</f>
        <v>Produit/Service 7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5" ht="15" customHeight="1">
      <c r="B35" s="582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142">
        <f>SUM(C35:N35)</f>
        <v>0</v>
      </c>
    </row>
    <row r="36" spans="2:15" ht="15" customHeight="1">
      <c r="B36" s="583" t="s">
        <v>313</v>
      </c>
      <c r="C36" s="143">
        <f>C35*$K$11</f>
        <v>0</v>
      </c>
      <c r="D36" s="143">
        <f t="shared" ref="D36:N36" si="8">D35*$K$11</f>
        <v>0</v>
      </c>
      <c r="E36" s="143">
        <f t="shared" si="8"/>
        <v>0</v>
      </c>
      <c r="F36" s="143">
        <f t="shared" si="8"/>
        <v>0</v>
      </c>
      <c r="G36" s="143">
        <f t="shared" si="8"/>
        <v>0</v>
      </c>
      <c r="H36" s="143">
        <f t="shared" si="8"/>
        <v>0</v>
      </c>
      <c r="I36" s="143">
        <f t="shared" si="8"/>
        <v>0</v>
      </c>
      <c r="J36" s="143">
        <f t="shared" si="8"/>
        <v>0</v>
      </c>
      <c r="K36" s="143">
        <f t="shared" si="8"/>
        <v>0</v>
      </c>
      <c r="L36" s="143">
        <f t="shared" si="8"/>
        <v>0</v>
      </c>
      <c r="M36" s="143">
        <f t="shared" si="8"/>
        <v>0</v>
      </c>
      <c r="N36" s="143">
        <f t="shared" si="8"/>
        <v>0</v>
      </c>
      <c r="O36" s="142">
        <f>SUM(C36:N36)</f>
        <v>0</v>
      </c>
    </row>
    <row r="37" spans="2:15" ht="15" customHeight="1">
      <c r="B37" s="581" t="str">
        <f>F12</f>
        <v>Produit/Service 8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2:15" ht="15" customHeight="1">
      <c r="B38" s="582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142">
        <f>SUM(C38:N38)</f>
        <v>0</v>
      </c>
    </row>
    <row r="39" spans="2:15" ht="15" customHeight="1">
      <c r="B39" s="583" t="s">
        <v>313</v>
      </c>
      <c r="C39" s="143">
        <f>C38*$K$12</f>
        <v>0</v>
      </c>
      <c r="D39" s="143">
        <f t="shared" ref="D39:N39" si="9">D38*$K$12</f>
        <v>0</v>
      </c>
      <c r="E39" s="143">
        <f t="shared" si="9"/>
        <v>0</v>
      </c>
      <c r="F39" s="143">
        <f t="shared" si="9"/>
        <v>0</v>
      </c>
      <c r="G39" s="143">
        <f t="shared" si="9"/>
        <v>0</v>
      </c>
      <c r="H39" s="143">
        <f t="shared" si="9"/>
        <v>0</v>
      </c>
      <c r="I39" s="143">
        <f t="shared" si="9"/>
        <v>0</v>
      </c>
      <c r="J39" s="143">
        <f t="shared" si="9"/>
        <v>0</v>
      </c>
      <c r="K39" s="143">
        <f t="shared" si="9"/>
        <v>0</v>
      </c>
      <c r="L39" s="143">
        <f t="shared" si="9"/>
        <v>0</v>
      </c>
      <c r="M39" s="143">
        <f t="shared" si="9"/>
        <v>0</v>
      </c>
      <c r="N39" s="143">
        <f t="shared" si="9"/>
        <v>0</v>
      </c>
      <c r="O39" s="142">
        <f>SUM(C39:N39)</f>
        <v>0</v>
      </c>
    </row>
    <row r="40" spans="2:15" ht="15" customHeight="1">
      <c r="B40" s="144" t="s">
        <v>385</v>
      </c>
      <c r="C40" s="200" t="str">
        <f>IF($O$41=0,"0",(C18+C21+C24+C27+C30+C33+C36+C39)/$O41)</f>
        <v>0</v>
      </c>
      <c r="D40" s="200" t="str">
        <f t="shared" ref="D40:N40" si="10">IF($O$41=0,"0",(D18+D21+D24+D27+D30+D33+D36+D39)/$O41)</f>
        <v>0</v>
      </c>
      <c r="E40" s="200" t="str">
        <f t="shared" si="10"/>
        <v>0</v>
      </c>
      <c r="F40" s="200" t="str">
        <f t="shared" si="10"/>
        <v>0</v>
      </c>
      <c r="G40" s="200" t="str">
        <f t="shared" si="10"/>
        <v>0</v>
      </c>
      <c r="H40" s="200" t="str">
        <f t="shared" si="10"/>
        <v>0</v>
      </c>
      <c r="I40" s="200" t="str">
        <f t="shared" si="10"/>
        <v>0</v>
      </c>
      <c r="J40" s="200" t="str">
        <f t="shared" si="10"/>
        <v>0</v>
      </c>
      <c r="K40" s="200" t="str">
        <f t="shared" si="10"/>
        <v>0</v>
      </c>
      <c r="L40" s="200" t="str">
        <f t="shared" si="10"/>
        <v>0</v>
      </c>
      <c r="M40" s="200" t="str">
        <f t="shared" si="10"/>
        <v>0</v>
      </c>
      <c r="N40" s="200" t="str">
        <f t="shared" si="10"/>
        <v>0</v>
      </c>
      <c r="O40" s="146"/>
    </row>
    <row r="41" spans="2:15" ht="20.100000000000001" customHeight="1"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656" t="s">
        <v>43</v>
      </c>
      <c r="M41" s="657"/>
      <c r="N41" s="307" t="str">
        <f>'Fiche de synthèse'!C13</f>
        <v>N</v>
      </c>
      <c r="O41" s="191">
        <f>O18+O21+O24+O27+O30+O33+O36+O39</f>
        <v>0</v>
      </c>
    </row>
    <row r="42" spans="2:15" ht="20.100000000000001" customHeight="1" thickBot="1"/>
    <row r="43" spans="2:15" ht="20.100000000000001" customHeight="1">
      <c r="B43" s="243" t="str">
        <f>CONCATENATE("ANNEE 2 : ",'Fiche de synthèse'!D13)</f>
        <v>ANNEE 2 : N+1</v>
      </c>
      <c r="C43" s="659" t="s">
        <v>342</v>
      </c>
      <c r="D43" s="660"/>
      <c r="E43" s="660"/>
      <c r="F43" s="660"/>
      <c r="G43" s="660"/>
      <c r="H43" s="660"/>
      <c r="I43" s="660"/>
      <c r="J43" s="660"/>
      <c r="K43" s="660"/>
      <c r="L43" s="660"/>
      <c r="M43" s="660"/>
      <c r="N43" s="660"/>
      <c r="O43" s="660"/>
    </row>
    <row r="44" spans="2:15" ht="15" customHeight="1">
      <c r="B44" s="140" t="s">
        <v>174</v>
      </c>
      <c r="C44" s="362">
        <f>EDATE(N15,1)</f>
        <v>46113</v>
      </c>
      <c r="D44" s="362">
        <f>EDATE(C44,1)</f>
        <v>46143</v>
      </c>
      <c r="E44" s="362">
        <f t="shared" ref="E44:N44" si="11">EDATE(D44,1)</f>
        <v>46174</v>
      </c>
      <c r="F44" s="362">
        <f t="shared" si="11"/>
        <v>46204</v>
      </c>
      <c r="G44" s="362">
        <f t="shared" si="11"/>
        <v>46235</v>
      </c>
      <c r="H44" s="362">
        <f t="shared" si="11"/>
        <v>46266</v>
      </c>
      <c r="I44" s="362">
        <f t="shared" si="11"/>
        <v>46296</v>
      </c>
      <c r="J44" s="362">
        <f t="shared" si="11"/>
        <v>46327</v>
      </c>
      <c r="K44" s="362">
        <f t="shared" si="11"/>
        <v>46357</v>
      </c>
      <c r="L44" s="362">
        <f t="shared" si="11"/>
        <v>46388</v>
      </c>
      <c r="M44" s="362">
        <f t="shared" si="11"/>
        <v>46419</v>
      </c>
      <c r="N44" s="362">
        <f t="shared" si="11"/>
        <v>46447</v>
      </c>
      <c r="O44" s="106" t="s">
        <v>160</v>
      </c>
    </row>
    <row r="45" spans="2:15" ht="15" customHeight="1">
      <c r="B45" s="581" t="str">
        <f>F5</f>
        <v>Produit/Service 1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</row>
    <row r="46" spans="2:15" ht="15" customHeight="1">
      <c r="B46" s="582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142">
        <f>SUM(C46:N46)</f>
        <v>0</v>
      </c>
    </row>
    <row r="47" spans="2:15" ht="15" customHeight="1">
      <c r="B47" s="583" t="s">
        <v>313</v>
      </c>
      <c r="C47" s="143">
        <f t="shared" ref="C47:N47" si="12">+C46*$K$5</f>
        <v>0</v>
      </c>
      <c r="D47" s="143">
        <f t="shared" si="12"/>
        <v>0</v>
      </c>
      <c r="E47" s="143">
        <f t="shared" si="12"/>
        <v>0</v>
      </c>
      <c r="F47" s="143">
        <f t="shared" si="12"/>
        <v>0</v>
      </c>
      <c r="G47" s="143">
        <f t="shared" si="12"/>
        <v>0</v>
      </c>
      <c r="H47" s="143">
        <f t="shared" si="12"/>
        <v>0</v>
      </c>
      <c r="I47" s="143">
        <f t="shared" si="12"/>
        <v>0</v>
      </c>
      <c r="J47" s="143">
        <f t="shared" si="12"/>
        <v>0</v>
      </c>
      <c r="K47" s="143">
        <f t="shared" si="12"/>
        <v>0</v>
      </c>
      <c r="L47" s="143">
        <f t="shared" si="12"/>
        <v>0</v>
      </c>
      <c r="M47" s="143">
        <f t="shared" si="12"/>
        <v>0</v>
      </c>
      <c r="N47" s="143">
        <f t="shared" si="12"/>
        <v>0</v>
      </c>
      <c r="O47" s="142">
        <f>SUM(C47:N47)</f>
        <v>0</v>
      </c>
    </row>
    <row r="48" spans="2:15" ht="15" customHeight="1">
      <c r="B48" s="581" t="str">
        <f>F6</f>
        <v>Produit/Service 2</v>
      </c>
    </row>
    <row r="49" spans="2:15" ht="15" customHeight="1">
      <c r="B49" s="582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142">
        <f>SUM(C49:N49)</f>
        <v>0</v>
      </c>
    </row>
    <row r="50" spans="2:15" ht="15" customHeight="1">
      <c r="B50" s="583" t="s">
        <v>313</v>
      </c>
      <c r="C50" s="143">
        <f t="shared" ref="C50:N50" si="13">+C49*$K$6</f>
        <v>0</v>
      </c>
      <c r="D50" s="143">
        <f t="shared" si="13"/>
        <v>0</v>
      </c>
      <c r="E50" s="143">
        <f t="shared" si="13"/>
        <v>0</v>
      </c>
      <c r="F50" s="143">
        <f t="shared" si="13"/>
        <v>0</v>
      </c>
      <c r="G50" s="143">
        <f t="shared" si="13"/>
        <v>0</v>
      </c>
      <c r="H50" s="143">
        <f t="shared" si="13"/>
        <v>0</v>
      </c>
      <c r="I50" s="143">
        <f t="shared" si="13"/>
        <v>0</v>
      </c>
      <c r="J50" s="143">
        <f t="shared" si="13"/>
        <v>0</v>
      </c>
      <c r="K50" s="143">
        <f t="shared" si="13"/>
        <v>0</v>
      </c>
      <c r="L50" s="143">
        <f t="shared" si="13"/>
        <v>0</v>
      </c>
      <c r="M50" s="143">
        <f t="shared" si="13"/>
        <v>0</v>
      </c>
      <c r="N50" s="143">
        <f t="shared" si="13"/>
        <v>0</v>
      </c>
      <c r="O50" s="142">
        <f>SUM(C50:N50)</f>
        <v>0</v>
      </c>
    </row>
    <row r="51" spans="2:15" ht="15" customHeight="1">
      <c r="B51" s="581" t="str">
        <f>F7</f>
        <v>Produit/Service 3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2"/>
    </row>
    <row r="52" spans="2:15" ht="15" customHeight="1">
      <c r="B52" s="582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142">
        <f>SUM(C52:N52)</f>
        <v>0</v>
      </c>
    </row>
    <row r="53" spans="2:15" ht="15" customHeight="1">
      <c r="B53" s="583" t="s">
        <v>313</v>
      </c>
      <c r="C53" s="143">
        <f t="shared" ref="C53:N53" si="14">+C52*$K$7</f>
        <v>0</v>
      </c>
      <c r="D53" s="143">
        <f t="shared" si="14"/>
        <v>0</v>
      </c>
      <c r="E53" s="143">
        <f t="shared" si="14"/>
        <v>0</v>
      </c>
      <c r="F53" s="143">
        <f t="shared" si="14"/>
        <v>0</v>
      </c>
      <c r="G53" s="143">
        <f t="shared" si="14"/>
        <v>0</v>
      </c>
      <c r="H53" s="143">
        <f t="shared" si="14"/>
        <v>0</v>
      </c>
      <c r="I53" s="143">
        <f t="shared" si="14"/>
        <v>0</v>
      </c>
      <c r="J53" s="143">
        <f t="shared" si="14"/>
        <v>0</v>
      </c>
      <c r="K53" s="143">
        <f t="shared" si="14"/>
        <v>0</v>
      </c>
      <c r="L53" s="143">
        <f t="shared" si="14"/>
        <v>0</v>
      </c>
      <c r="M53" s="143">
        <f t="shared" si="14"/>
        <v>0</v>
      </c>
      <c r="N53" s="143">
        <f t="shared" si="14"/>
        <v>0</v>
      </c>
      <c r="O53" s="142">
        <f>SUM(C53:N53)</f>
        <v>0</v>
      </c>
    </row>
    <row r="54" spans="2:15" ht="15" customHeight="1">
      <c r="B54" s="581" t="str">
        <f>F8</f>
        <v>Produit/Service 4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2"/>
    </row>
    <row r="55" spans="2:15" ht="15" customHeight="1">
      <c r="B55" s="582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142">
        <f>SUM(C55:N55)</f>
        <v>0</v>
      </c>
    </row>
    <row r="56" spans="2:15" ht="15" customHeight="1">
      <c r="B56" s="583" t="s">
        <v>313</v>
      </c>
      <c r="C56" s="143">
        <f t="shared" ref="C56:N56" si="15">+C55*$K$8</f>
        <v>0</v>
      </c>
      <c r="D56" s="143">
        <f t="shared" si="15"/>
        <v>0</v>
      </c>
      <c r="E56" s="143">
        <f t="shared" si="15"/>
        <v>0</v>
      </c>
      <c r="F56" s="143">
        <f t="shared" si="15"/>
        <v>0</v>
      </c>
      <c r="G56" s="143">
        <f t="shared" si="15"/>
        <v>0</v>
      </c>
      <c r="H56" s="143">
        <f t="shared" si="15"/>
        <v>0</v>
      </c>
      <c r="I56" s="143">
        <f t="shared" si="15"/>
        <v>0</v>
      </c>
      <c r="J56" s="143">
        <f t="shared" si="15"/>
        <v>0</v>
      </c>
      <c r="K56" s="143">
        <f t="shared" si="15"/>
        <v>0</v>
      </c>
      <c r="L56" s="143">
        <f t="shared" si="15"/>
        <v>0</v>
      </c>
      <c r="M56" s="143">
        <f t="shared" si="15"/>
        <v>0</v>
      </c>
      <c r="N56" s="143">
        <f t="shared" si="15"/>
        <v>0</v>
      </c>
      <c r="O56" s="142">
        <f>SUM(C56:N56)</f>
        <v>0</v>
      </c>
    </row>
    <row r="57" spans="2:15" ht="15" customHeight="1">
      <c r="B57" s="581" t="str">
        <f>F9</f>
        <v>Produit/Service 5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</row>
    <row r="58" spans="2:15" ht="15" customHeight="1">
      <c r="B58" s="582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142">
        <f>SUM(C58:N58)</f>
        <v>0</v>
      </c>
    </row>
    <row r="59" spans="2:15" ht="15" customHeight="1">
      <c r="B59" s="583" t="s">
        <v>313</v>
      </c>
      <c r="C59" s="143">
        <f>C58*$K$9</f>
        <v>0</v>
      </c>
      <c r="D59" s="143">
        <f t="shared" ref="D59:N59" si="16">D58*$K$9</f>
        <v>0</v>
      </c>
      <c r="E59" s="143">
        <f t="shared" si="16"/>
        <v>0</v>
      </c>
      <c r="F59" s="143">
        <f t="shared" si="16"/>
        <v>0</v>
      </c>
      <c r="G59" s="143">
        <f t="shared" si="16"/>
        <v>0</v>
      </c>
      <c r="H59" s="143">
        <f t="shared" si="16"/>
        <v>0</v>
      </c>
      <c r="I59" s="143">
        <f t="shared" si="16"/>
        <v>0</v>
      </c>
      <c r="J59" s="143">
        <f t="shared" si="16"/>
        <v>0</v>
      </c>
      <c r="K59" s="143">
        <f t="shared" si="16"/>
        <v>0</v>
      </c>
      <c r="L59" s="143">
        <f t="shared" si="16"/>
        <v>0</v>
      </c>
      <c r="M59" s="143">
        <f t="shared" si="16"/>
        <v>0</v>
      </c>
      <c r="N59" s="143">
        <f t="shared" si="16"/>
        <v>0</v>
      </c>
      <c r="O59" s="142">
        <f>SUM(C59:N59)</f>
        <v>0</v>
      </c>
    </row>
    <row r="60" spans="2:15" ht="15" customHeight="1">
      <c r="B60" s="581" t="str">
        <f>F10</f>
        <v>Produit/Service 6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</row>
    <row r="61" spans="2:15" ht="15" customHeight="1">
      <c r="B61" s="582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142">
        <f>SUM(C61:N61)</f>
        <v>0</v>
      </c>
    </row>
    <row r="62" spans="2:15" ht="15" customHeight="1">
      <c r="B62" s="583" t="s">
        <v>313</v>
      </c>
      <c r="C62" s="143">
        <f>C61*$K$10</f>
        <v>0</v>
      </c>
      <c r="D62" s="143">
        <f t="shared" ref="D62:N62" si="17">D61*$K$10</f>
        <v>0</v>
      </c>
      <c r="E62" s="143">
        <f t="shared" si="17"/>
        <v>0</v>
      </c>
      <c r="F62" s="143">
        <f t="shared" si="17"/>
        <v>0</v>
      </c>
      <c r="G62" s="143">
        <f t="shared" si="17"/>
        <v>0</v>
      </c>
      <c r="H62" s="143">
        <f t="shared" si="17"/>
        <v>0</v>
      </c>
      <c r="I62" s="143">
        <f t="shared" si="17"/>
        <v>0</v>
      </c>
      <c r="J62" s="143">
        <f t="shared" si="17"/>
        <v>0</v>
      </c>
      <c r="K62" s="143">
        <f t="shared" si="17"/>
        <v>0</v>
      </c>
      <c r="L62" s="143">
        <f t="shared" si="17"/>
        <v>0</v>
      </c>
      <c r="M62" s="143">
        <f t="shared" si="17"/>
        <v>0</v>
      </c>
      <c r="N62" s="143">
        <f t="shared" si="17"/>
        <v>0</v>
      </c>
      <c r="O62" s="142">
        <f>SUM(C62:N62)</f>
        <v>0</v>
      </c>
    </row>
    <row r="63" spans="2:15" ht="15" customHeight="1">
      <c r="B63" s="581" t="str">
        <f>F11</f>
        <v>Produit/Service 7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</row>
    <row r="64" spans="2:15" ht="15" customHeight="1">
      <c r="B64" s="582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142">
        <f>SUM(C64:N64)</f>
        <v>0</v>
      </c>
    </row>
    <row r="65" spans="2:15" ht="15" customHeight="1">
      <c r="B65" s="583" t="s">
        <v>313</v>
      </c>
      <c r="C65" s="143">
        <f>C64*$K$11</f>
        <v>0</v>
      </c>
      <c r="D65" s="143">
        <f t="shared" ref="D65:N65" si="18">D64*$K$11</f>
        <v>0</v>
      </c>
      <c r="E65" s="143">
        <f t="shared" si="18"/>
        <v>0</v>
      </c>
      <c r="F65" s="143">
        <f t="shared" si="18"/>
        <v>0</v>
      </c>
      <c r="G65" s="143">
        <f t="shared" si="18"/>
        <v>0</v>
      </c>
      <c r="H65" s="143">
        <f t="shared" si="18"/>
        <v>0</v>
      </c>
      <c r="I65" s="143">
        <f t="shared" si="18"/>
        <v>0</v>
      </c>
      <c r="J65" s="143">
        <f t="shared" si="18"/>
        <v>0</v>
      </c>
      <c r="K65" s="143">
        <f t="shared" si="18"/>
        <v>0</v>
      </c>
      <c r="L65" s="143">
        <f t="shared" si="18"/>
        <v>0</v>
      </c>
      <c r="M65" s="143">
        <f t="shared" si="18"/>
        <v>0</v>
      </c>
      <c r="N65" s="143">
        <f t="shared" si="18"/>
        <v>0</v>
      </c>
      <c r="O65" s="142">
        <f>SUM(C65:N65)</f>
        <v>0</v>
      </c>
    </row>
    <row r="66" spans="2:15" ht="15" customHeight="1">
      <c r="B66" s="581" t="str">
        <f>F12</f>
        <v>Produit/Service 8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</row>
    <row r="67" spans="2:15" ht="15" customHeight="1">
      <c r="B67" s="582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142">
        <f>SUM(C67:N67)</f>
        <v>0</v>
      </c>
    </row>
    <row r="68" spans="2:15" ht="15" customHeight="1">
      <c r="B68" s="583" t="s">
        <v>313</v>
      </c>
      <c r="C68" s="143">
        <f>C67*$K$12</f>
        <v>0</v>
      </c>
      <c r="D68" s="143">
        <f t="shared" ref="D68:N68" si="19">D67*$K$12</f>
        <v>0</v>
      </c>
      <c r="E68" s="143">
        <f t="shared" si="19"/>
        <v>0</v>
      </c>
      <c r="F68" s="143">
        <f t="shared" si="19"/>
        <v>0</v>
      </c>
      <c r="G68" s="143">
        <f t="shared" si="19"/>
        <v>0</v>
      </c>
      <c r="H68" s="143">
        <f t="shared" si="19"/>
        <v>0</v>
      </c>
      <c r="I68" s="143">
        <f t="shared" si="19"/>
        <v>0</v>
      </c>
      <c r="J68" s="143">
        <f t="shared" si="19"/>
        <v>0</v>
      </c>
      <c r="K68" s="143">
        <f t="shared" si="19"/>
        <v>0</v>
      </c>
      <c r="L68" s="143">
        <f t="shared" si="19"/>
        <v>0</v>
      </c>
      <c r="M68" s="143">
        <f t="shared" si="19"/>
        <v>0</v>
      </c>
      <c r="N68" s="143">
        <f t="shared" si="19"/>
        <v>0</v>
      </c>
      <c r="O68" s="142">
        <f>SUM(C68:N68)</f>
        <v>0</v>
      </c>
    </row>
    <row r="69" spans="2:15" ht="15" customHeight="1">
      <c r="B69" s="144" t="s">
        <v>385</v>
      </c>
      <c r="C69" s="145" t="str">
        <f>IF($O70=0,"0",(C47+C50+C53+C56+C59+C62+C65+C68)/$O70)</f>
        <v>0</v>
      </c>
      <c r="D69" s="145" t="str">
        <f t="shared" ref="D69:N69" si="20">IF($O70=0,"0",(D47+D50+D53+D56+D59+D62+D65+D68)/$O70)</f>
        <v>0</v>
      </c>
      <c r="E69" s="145" t="str">
        <f t="shared" si="20"/>
        <v>0</v>
      </c>
      <c r="F69" s="145" t="str">
        <f t="shared" si="20"/>
        <v>0</v>
      </c>
      <c r="G69" s="145" t="str">
        <f t="shared" si="20"/>
        <v>0</v>
      </c>
      <c r="H69" s="145" t="str">
        <f t="shared" si="20"/>
        <v>0</v>
      </c>
      <c r="I69" s="145" t="str">
        <f t="shared" si="20"/>
        <v>0</v>
      </c>
      <c r="J69" s="145" t="str">
        <f t="shared" si="20"/>
        <v>0</v>
      </c>
      <c r="K69" s="145" t="str">
        <f t="shared" si="20"/>
        <v>0</v>
      </c>
      <c r="L69" s="145" t="str">
        <f t="shared" si="20"/>
        <v>0</v>
      </c>
      <c r="M69" s="145" t="str">
        <f t="shared" si="20"/>
        <v>0</v>
      </c>
      <c r="N69" s="145" t="str">
        <f t="shared" si="20"/>
        <v>0</v>
      </c>
      <c r="O69" s="146"/>
    </row>
    <row r="70" spans="2:15" ht="20.100000000000001" customHeight="1" thickBot="1">
      <c r="B70" s="147"/>
      <c r="C70" s="148"/>
      <c r="D70" s="148"/>
      <c r="E70" s="148"/>
      <c r="F70" s="148"/>
      <c r="G70" s="148"/>
      <c r="H70" s="148"/>
      <c r="I70" s="148"/>
      <c r="J70" s="148"/>
      <c r="K70" s="148"/>
      <c r="L70" s="656" t="s">
        <v>43</v>
      </c>
      <c r="M70" s="657"/>
      <c r="N70" s="307" t="str">
        <f>'Fiche de synthèse'!D13</f>
        <v>N+1</v>
      </c>
      <c r="O70" s="191">
        <f>O47+O50+O53+O56+O59+O62+O65+O68</f>
        <v>0</v>
      </c>
    </row>
    <row r="71" spans="2:15" ht="20.100000000000001" customHeight="1" thickBot="1">
      <c r="O71" s="149"/>
    </row>
    <row r="72" spans="2:15" ht="20.100000000000001" customHeight="1">
      <c r="B72" s="243" t="str">
        <f>CONCATENATE("ANNEE 3 : ",'Fiche de synthèse'!E13)</f>
        <v>ANNEE 3 : N+2</v>
      </c>
      <c r="C72" s="659" t="s">
        <v>342</v>
      </c>
      <c r="D72" s="659"/>
      <c r="E72" s="659"/>
      <c r="F72" s="659"/>
      <c r="G72" s="659"/>
      <c r="H72" s="659"/>
      <c r="I72" s="659"/>
      <c r="J72" s="659"/>
      <c r="K72" s="659"/>
      <c r="L72" s="659"/>
      <c r="M72" s="659"/>
      <c r="N72" s="659"/>
      <c r="O72" s="659"/>
    </row>
    <row r="73" spans="2:15" ht="15" customHeight="1">
      <c r="B73" s="140" t="s">
        <v>174</v>
      </c>
      <c r="C73" s="362">
        <f>EDATE(N44,1)</f>
        <v>46478</v>
      </c>
      <c r="D73" s="362">
        <f>EDATE(C73,1)</f>
        <v>46508</v>
      </c>
      <c r="E73" s="362">
        <f t="shared" ref="E73:N73" si="21">EDATE(D73,1)</f>
        <v>46539</v>
      </c>
      <c r="F73" s="362">
        <f t="shared" si="21"/>
        <v>46569</v>
      </c>
      <c r="G73" s="362">
        <f t="shared" si="21"/>
        <v>46600</v>
      </c>
      <c r="H73" s="362">
        <f t="shared" si="21"/>
        <v>46631</v>
      </c>
      <c r="I73" s="362">
        <f t="shared" si="21"/>
        <v>46661</v>
      </c>
      <c r="J73" s="362">
        <f t="shared" si="21"/>
        <v>46692</v>
      </c>
      <c r="K73" s="362">
        <f t="shared" si="21"/>
        <v>46722</v>
      </c>
      <c r="L73" s="362">
        <f t="shared" si="21"/>
        <v>46753</v>
      </c>
      <c r="M73" s="362">
        <f t="shared" si="21"/>
        <v>46784</v>
      </c>
      <c r="N73" s="362">
        <f t="shared" si="21"/>
        <v>46813</v>
      </c>
      <c r="O73" s="106" t="s">
        <v>160</v>
      </c>
    </row>
    <row r="74" spans="2:15" ht="15" customHeight="1">
      <c r="B74" s="581" t="str">
        <f>F5</f>
        <v>Produit/Service 1</v>
      </c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</row>
    <row r="75" spans="2:15" ht="15" customHeight="1">
      <c r="B75" s="582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142">
        <f>SUM(C75:N75)</f>
        <v>0</v>
      </c>
    </row>
    <row r="76" spans="2:15" ht="15" customHeight="1">
      <c r="B76" s="583" t="s">
        <v>313</v>
      </c>
      <c r="C76" s="143">
        <f t="shared" ref="C76:N76" si="22">+C75*$K$5</f>
        <v>0</v>
      </c>
      <c r="D76" s="143">
        <f t="shared" si="22"/>
        <v>0</v>
      </c>
      <c r="E76" s="143">
        <f t="shared" si="22"/>
        <v>0</v>
      </c>
      <c r="F76" s="143">
        <f t="shared" si="22"/>
        <v>0</v>
      </c>
      <c r="G76" s="143">
        <f t="shared" si="22"/>
        <v>0</v>
      </c>
      <c r="H76" s="143">
        <f t="shared" si="22"/>
        <v>0</v>
      </c>
      <c r="I76" s="143">
        <f t="shared" si="22"/>
        <v>0</v>
      </c>
      <c r="J76" s="143">
        <f t="shared" si="22"/>
        <v>0</v>
      </c>
      <c r="K76" s="143">
        <f t="shared" si="22"/>
        <v>0</v>
      </c>
      <c r="L76" s="143">
        <f t="shared" si="22"/>
        <v>0</v>
      </c>
      <c r="M76" s="143">
        <f t="shared" si="22"/>
        <v>0</v>
      </c>
      <c r="N76" s="143">
        <f t="shared" si="22"/>
        <v>0</v>
      </c>
      <c r="O76" s="142">
        <f>SUM(C76:N76)</f>
        <v>0</v>
      </c>
    </row>
    <row r="77" spans="2:15" ht="15" customHeight="1">
      <c r="B77" s="581" t="str">
        <f>F6</f>
        <v>Produit/Service 2</v>
      </c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2"/>
    </row>
    <row r="78" spans="2:15" ht="15" customHeight="1">
      <c r="B78" s="582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142">
        <f>SUM(C78:N78)</f>
        <v>0</v>
      </c>
    </row>
    <row r="79" spans="2:15" ht="15" customHeight="1">
      <c r="B79" s="583" t="s">
        <v>313</v>
      </c>
      <c r="C79" s="143">
        <f t="shared" ref="C79:N79" si="23">+C78*$K$6</f>
        <v>0</v>
      </c>
      <c r="D79" s="143">
        <f t="shared" si="23"/>
        <v>0</v>
      </c>
      <c r="E79" s="143">
        <f t="shared" si="23"/>
        <v>0</v>
      </c>
      <c r="F79" s="143">
        <f t="shared" si="23"/>
        <v>0</v>
      </c>
      <c r="G79" s="143">
        <f t="shared" si="23"/>
        <v>0</v>
      </c>
      <c r="H79" s="143">
        <f t="shared" si="23"/>
        <v>0</v>
      </c>
      <c r="I79" s="143">
        <f t="shared" si="23"/>
        <v>0</v>
      </c>
      <c r="J79" s="143">
        <f t="shared" si="23"/>
        <v>0</v>
      </c>
      <c r="K79" s="143">
        <f t="shared" si="23"/>
        <v>0</v>
      </c>
      <c r="L79" s="143">
        <f t="shared" si="23"/>
        <v>0</v>
      </c>
      <c r="M79" s="143">
        <f t="shared" si="23"/>
        <v>0</v>
      </c>
      <c r="N79" s="143">
        <f t="shared" si="23"/>
        <v>0</v>
      </c>
      <c r="O79" s="142">
        <f>SUM(C79:N79)</f>
        <v>0</v>
      </c>
    </row>
    <row r="80" spans="2:15" ht="15" customHeight="1">
      <c r="B80" s="581" t="str">
        <f>F7</f>
        <v>Produit/Service 3</v>
      </c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2"/>
    </row>
    <row r="81" spans="2:15" ht="15" customHeight="1">
      <c r="B81" s="582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142">
        <f>SUM(C81:N81)</f>
        <v>0</v>
      </c>
    </row>
    <row r="82" spans="2:15" ht="15" customHeight="1">
      <c r="B82" s="583" t="s">
        <v>313</v>
      </c>
      <c r="C82" s="143">
        <f t="shared" ref="C82:N82" si="24">+C81*$K$7</f>
        <v>0</v>
      </c>
      <c r="D82" s="143">
        <f t="shared" si="24"/>
        <v>0</v>
      </c>
      <c r="E82" s="143">
        <f t="shared" si="24"/>
        <v>0</v>
      </c>
      <c r="F82" s="143">
        <f t="shared" si="24"/>
        <v>0</v>
      </c>
      <c r="G82" s="143">
        <f t="shared" si="24"/>
        <v>0</v>
      </c>
      <c r="H82" s="143">
        <f t="shared" si="24"/>
        <v>0</v>
      </c>
      <c r="I82" s="143">
        <f t="shared" si="24"/>
        <v>0</v>
      </c>
      <c r="J82" s="143">
        <f t="shared" si="24"/>
        <v>0</v>
      </c>
      <c r="K82" s="143">
        <f t="shared" si="24"/>
        <v>0</v>
      </c>
      <c r="L82" s="143">
        <f t="shared" si="24"/>
        <v>0</v>
      </c>
      <c r="M82" s="143">
        <f t="shared" si="24"/>
        <v>0</v>
      </c>
      <c r="N82" s="143">
        <f t="shared" si="24"/>
        <v>0</v>
      </c>
      <c r="O82" s="142">
        <f>SUM(C82:N82)</f>
        <v>0</v>
      </c>
    </row>
    <row r="83" spans="2:15" ht="15" customHeight="1">
      <c r="B83" s="581" t="str">
        <f>F8</f>
        <v>Produit/Service 4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2"/>
    </row>
    <row r="84" spans="2:15" ht="15" customHeight="1">
      <c r="B84" s="582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142">
        <f>SUM(C84:N84)</f>
        <v>0</v>
      </c>
    </row>
    <row r="85" spans="2:15" ht="15" customHeight="1">
      <c r="B85" s="583" t="s">
        <v>313</v>
      </c>
      <c r="C85" s="143">
        <f t="shared" ref="C85:N85" si="25">+C84*$K$8</f>
        <v>0</v>
      </c>
      <c r="D85" s="143">
        <f t="shared" si="25"/>
        <v>0</v>
      </c>
      <c r="E85" s="143">
        <f t="shared" si="25"/>
        <v>0</v>
      </c>
      <c r="F85" s="143">
        <f t="shared" si="25"/>
        <v>0</v>
      </c>
      <c r="G85" s="143">
        <f t="shared" si="25"/>
        <v>0</v>
      </c>
      <c r="H85" s="143">
        <f t="shared" si="25"/>
        <v>0</v>
      </c>
      <c r="I85" s="143">
        <f t="shared" si="25"/>
        <v>0</v>
      </c>
      <c r="J85" s="143">
        <f t="shared" si="25"/>
        <v>0</v>
      </c>
      <c r="K85" s="143">
        <f t="shared" si="25"/>
        <v>0</v>
      </c>
      <c r="L85" s="143">
        <f t="shared" si="25"/>
        <v>0</v>
      </c>
      <c r="M85" s="143">
        <f t="shared" si="25"/>
        <v>0</v>
      </c>
      <c r="N85" s="143">
        <f t="shared" si="25"/>
        <v>0</v>
      </c>
      <c r="O85" s="142">
        <f>SUM(C85:N85)</f>
        <v>0</v>
      </c>
    </row>
    <row r="86" spans="2:15" ht="15" customHeight="1">
      <c r="B86" s="581" t="str">
        <f>F9</f>
        <v>Produit/Service 5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</row>
    <row r="87" spans="2:15" ht="15" customHeight="1">
      <c r="B87" s="582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142">
        <f>SUM(C87:N87)</f>
        <v>0</v>
      </c>
    </row>
    <row r="88" spans="2:15" ht="15" customHeight="1">
      <c r="B88" s="583" t="s">
        <v>313</v>
      </c>
      <c r="C88" s="143">
        <f>C87*$K$9</f>
        <v>0</v>
      </c>
      <c r="D88" s="143">
        <f t="shared" ref="D88:N88" si="26">D87*$K$9</f>
        <v>0</v>
      </c>
      <c r="E88" s="143">
        <f t="shared" si="26"/>
        <v>0</v>
      </c>
      <c r="F88" s="143">
        <f t="shared" si="26"/>
        <v>0</v>
      </c>
      <c r="G88" s="143">
        <f t="shared" si="26"/>
        <v>0</v>
      </c>
      <c r="H88" s="143">
        <f t="shared" si="26"/>
        <v>0</v>
      </c>
      <c r="I88" s="143">
        <f t="shared" si="26"/>
        <v>0</v>
      </c>
      <c r="J88" s="143">
        <f t="shared" si="26"/>
        <v>0</v>
      </c>
      <c r="K88" s="143">
        <f t="shared" si="26"/>
        <v>0</v>
      </c>
      <c r="L88" s="143">
        <f t="shared" si="26"/>
        <v>0</v>
      </c>
      <c r="M88" s="143">
        <f t="shared" si="26"/>
        <v>0</v>
      </c>
      <c r="N88" s="143">
        <f t="shared" si="26"/>
        <v>0</v>
      </c>
      <c r="O88" s="142">
        <f>SUM(C88:N88)</f>
        <v>0</v>
      </c>
    </row>
    <row r="89" spans="2:15" ht="15" customHeight="1">
      <c r="B89" s="581" t="str">
        <f>F10</f>
        <v>Produit/Service 6</v>
      </c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</row>
    <row r="90" spans="2:15" ht="15" customHeight="1">
      <c r="B90" s="582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142">
        <f>SUM(C90:N90)</f>
        <v>0</v>
      </c>
    </row>
    <row r="91" spans="2:15" ht="15" customHeight="1">
      <c r="B91" s="583" t="s">
        <v>313</v>
      </c>
      <c r="C91" s="143">
        <f>C90*$K$10</f>
        <v>0</v>
      </c>
      <c r="D91" s="143">
        <f t="shared" ref="D91:N91" si="27">D90*$K$10</f>
        <v>0</v>
      </c>
      <c r="E91" s="143">
        <f t="shared" si="27"/>
        <v>0</v>
      </c>
      <c r="F91" s="143">
        <f t="shared" si="27"/>
        <v>0</v>
      </c>
      <c r="G91" s="143">
        <f t="shared" si="27"/>
        <v>0</v>
      </c>
      <c r="H91" s="143">
        <f t="shared" si="27"/>
        <v>0</v>
      </c>
      <c r="I91" s="143">
        <f t="shared" si="27"/>
        <v>0</v>
      </c>
      <c r="J91" s="143">
        <f t="shared" si="27"/>
        <v>0</v>
      </c>
      <c r="K91" s="143">
        <f t="shared" si="27"/>
        <v>0</v>
      </c>
      <c r="L91" s="143">
        <f t="shared" si="27"/>
        <v>0</v>
      </c>
      <c r="M91" s="143">
        <f t="shared" si="27"/>
        <v>0</v>
      </c>
      <c r="N91" s="143">
        <f t="shared" si="27"/>
        <v>0</v>
      </c>
      <c r="O91" s="142">
        <f>SUM(C91:N91)</f>
        <v>0</v>
      </c>
    </row>
    <row r="92" spans="2:15" ht="15" customHeight="1">
      <c r="B92" s="581" t="str">
        <f>F11</f>
        <v>Produit/Service 7</v>
      </c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</row>
    <row r="93" spans="2:15" ht="15" customHeight="1">
      <c r="B93" s="582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142">
        <f>SUM(C93:N93)</f>
        <v>0</v>
      </c>
    </row>
    <row r="94" spans="2:15" ht="15" customHeight="1">
      <c r="B94" s="583" t="s">
        <v>313</v>
      </c>
      <c r="C94" s="143">
        <f>C93*$K$11</f>
        <v>0</v>
      </c>
      <c r="D94" s="143">
        <f t="shared" ref="D94:N94" si="28">D93*$K$11</f>
        <v>0</v>
      </c>
      <c r="E94" s="143">
        <f t="shared" si="28"/>
        <v>0</v>
      </c>
      <c r="F94" s="143">
        <f t="shared" si="28"/>
        <v>0</v>
      </c>
      <c r="G94" s="143">
        <f t="shared" si="28"/>
        <v>0</v>
      </c>
      <c r="H94" s="143">
        <f t="shared" si="28"/>
        <v>0</v>
      </c>
      <c r="I94" s="143">
        <f t="shared" si="28"/>
        <v>0</v>
      </c>
      <c r="J94" s="143">
        <f t="shared" si="28"/>
        <v>0</v>
      </c>
      <c r="K94" s="143">
        <f t="shared" si="28"/>
        <v>0</v>
      </c>
      <c r="L94" s="143">
        <f t="shared" si="28"/>
        <v>0</v>
      </c>
      <c r="M94" s="143">
        <f t="shared" si="28"/>
        <v>0</v>
      </c>
      <c r="N94" s="143">
        <f t="shared" si="28"/>
        <v>0</v>
      </c>
      <c r="O94" s="142">
        <f>SUM(C94:N94)</f>
        <v>0</v>
      </c>
    </row>
    <row r="95" spans="2:15" ht="15" customHeight="1">
      <c r="B95" s="581" t="str">
        <f>F12</f>
        <v>Produit/Service 8</v>
      </c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</row>
    <row r="96" spans="2:15" ht="15" customHeight="1">
      <c r="B96" s="582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142">
        <f>SUM(C96:N96)</f>
        <v>0</v>
      </c>
    </row>
    <row r="97" spans="2:15" ht="15" customHeight="1">
      <c r="B97" s="583" t="s">
        <v>313</v>
      </c>
      <c r="C97" s="143">
        <f>C96*$K$12</f>
        <v>0</v>
      </c>
      <c r="D97" s="143">
        <f t="shared" ref="D97:N97" si="29">D96*$K$12</f>
        <v>0</v>
      </c>
      <c r="E97" s="143">
        <f t="shared" si="29"/>
        <v>0</v>
      </c>
      <c r="F97" s="143">
        <f t="shared" si="29"/>
        <v>0</v>
      </c>
      <c r="G97" s="143">
        <f t="shared" si="29"/>
        <v>0</v>
      </c>
      <c r="H97" s="143">
        <f t="shared" si="29"/>
        <v>0</v>
      </c>
      <c r="I97" s="143">
        <f t="shared" si="29"/>
        <v>0</v>
      </c>
      <c r="J97" s="143">
        <f t="shared" si="29"/>
        <v>0</v>
      </c>
      <c r="K97" s="143">
        <f t="shared" si="29"/>
        <v>0</v>
      </c>
      <c r="L97" s="143">
        <f t="shared" si="29"/>
        <v>0</v>
      </c>
      <c r="M97" s="143">
        <f t="shared" si="29"/>
        <v>0</v>
      </c>
      <c r="N97" s="143">
        <f t="shared" si="29"/>
        <v>0</v>
      </c>
      <c r="O97" s="142">
        <f>SUM(C97:N97)</f>
        <v>0</v>
      </c>
    </row>
    <row r="98" spans="2:15" ht="15" customHeight="1">
      <c r="B98" s="144" t="s">
        <v>385</v>
      </c>
      <c r="C98" s="145" t="str">
        <f>IF($O99=0,"0",(C76+C79+C82+C85+C88+C91+C94+C97)/$O99)</f>
        <v>0</v>
      </c>
      <c r="D98" s="145" t="str">
        <f t="shared" ref="D98:N98" si="30">IF($O99=0,"0",(D76+D79+D82+D85+D88+D91+D94+D97)/$O99)</f>
        <v>0</v>
      </c>
      <c r="E98" s="145" t="str">
        <f t="shared" si="30"/>
        <v>0</v>
      </c>
      <c r="F98" s="145" t="str">
        <f t="shared" si="30"/>
        <v>0</v>
      </c>
      <c r="G98" s="145" t="str">
        <f t="shared" si="30"/>
        <v>0</v>
      </c>
      <c r="H98" s="145" t="str">
        <f t="shared" si="30"/>
        <v>0</v>
      </c>
      <c r="I98" s="145" t="str">
        <f t="shared" si="30"/>
        <v>0</v>
      </c>
      <c r="J98" s="145" t="str">
        <f t="shared" si="30"/>
        <v>0</v>
      </c>
      <c r="K98" s="145" t="str">
        <f t="shared" si="30"/>
        <v>0</v>
      </c>
      <c r="L98" s="145" t="str">
        <f t="shared" si="30"/>
        <v>0</v>
      </c>
      <c r="M98" s="145" t="str">
        <f t="shared" si="30"/>
        <v>0</v>
      </c>
      <c r="N98" s="145" t="str">
        <f t="shared" si="30"/>
        <v>0</v>
      </c>
      <c r="O98" s="146"/>
    </row>
    <row r="99" spans="2:15" ht="20.100000000000001" customHeight="1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656" t="s">
        <v>43</v>
      </c>
      <c r="M99" s="657"/>
      <c r="N99" s="307" t="str">
        <f>'Fiche de synthèse'!E13</f>
        <v>N+2</v>
      </c>
      <c r="O99" s="191">
        <f>O76+O79+O82+O85+O88+O91+O94+O97</f>
        <v>0</v>
      </c>
    </row>
    <row r="100" spans="2:15" ht="20.100000000000001" customHeight="1"/>
  </sheetData>
  <mergeCells count="17">
    <mergeCell ref="B1:O1"/>
    <mergeCell ref="F4:I4"/>
    <mergeCell ref="E3:L3"/>
    <mergeCell ref="C72:O72"/>
    <mergeCell ref="L70:M70"/>
    <mergeCell ref="L99:M99"/>
    <mergeCell ref="L41:M41"/>
    <mergeCell ref="F5:I5"/>
    <mergeCell ref="F6:I6"/>
    <mergeCell ref="F7:I7"/>
    <mergeCell ref="F8:I8"/>
    <mergeCell ref="F9:I9"/>
    <mergeCell ref="F10:I10"/>
    <mergeCell ref="F11:I11"/>
    <mergeCell ref="F12:I12"/>
    <mergeCell ref="C43:O43"/>
    <mergeCell ref="C14:O14"/>
  </mergeCells>
  <phoneticPr fontId="92" type="noConversion"/>
  <dataValidations count="1">
    <dataValidation type="list" allowBlank="1" showInputMessage="1" showErrorMessage="1" sqref="B17 B20 B23 B26 B29 B32 B35 B38 B46 B49 B52 B55 B58 B61 B64 B67 B75 B78 B81 B84 B87 B90 B93 B96" xr:uid="{4EE9D40D-FF3D-4B40-9030-A072E91E623D}">
      <formula1>"Nombre de prestations,Nombre d'heures,Nombre de chantiers,Nombre de clients, Nombre de produits vendus"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41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20%;10%;5,5%;2,1%;sans TVA" xr:uid="{00000000-0002-0000-0200-000000000000}">
          <x14:formula1>
            <xm:f>'Base de données IPA'!$C$3:$C$7</xm:f>
          </x14:formula1>
          <xm:sqref>L5:L12</xm:sqref>
        </x14:dataValidation>
        <x14:dataValidation type="list" allowBlank="1" showInputMessage="1" showErrorMessage="1" xr:uid="{10CD1096-D2D7-4970-91B4-42D2C9A57700}">
          <x14:formula1>
            <xm:f>'Base de données IPA'!$D$3:$D$11</xm:f>
          </x14:formula1>
          <xm:sqref>J5:J12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U90"/>
  <sheetViews>
    <sheetView showGridLines="0" topLeftCell="A49" zoomScale="70" zoomScaleNormal="70" zoomScaleSheetLayoutView="100" workbookViewId="0">
      <selection activeCell="F76" sqref="F76"/>
    </sheetView>
  </sheetViews>
  <sheetFormatPr baseColWidth="10" defaultColWidth="11.44140625" defaultRowHeight="13.8"/>
  <cols>
    <col min="1" max="1" width="15.88671875" style="82" customWidth="1"/>
    <col min="2" max="2" width="61" style="84" bestFit="1" customWidth="1"/>
    <col min="3" max="3" width="3.5546875" style="84" customWidth="1"/>
    <col min="4" max="4" width="14.5546875" style="85" hidden="1" customWidth="1"/>
    <col min="5" max="5" width="3.5546875" style="84" hidden="1" customWidth="1"/>
    <col min="6" max="6" width="14.5546875" style="85" customWidth="1"/>
    <col min="7" max="7" width="4.88671875" style="85" customWidth="1"/>
    <col min="8" max="8" width="14.5546875" style="85" customWidth="1"/>
    <col min="9" max="9" width="4.88671875" style="85" customWidth="1"/>
    <col min="10" max="10" width="14.5546875" style="85" customWidth="1"/>
    <col min="11" max="11" width="4.88671875" style="85" customWidth="1"/>
    <col min="12" max="13" width="10.44140625" style="82" customWidth="1"/>
    <col min="14" max="14" width="27.88671875" style="82" customWidth="1"/>
    <col min="15" max="15" width="10.88671875" style="82" customWidth="1"/>
    <col min="16" max="16" width="13.88671875" style="82" customWidth="1"/>
    <col min="17" max="17" width="17.109375" style="82" customWidth="1"/>
    <col min="18" max="18" width="8.88671875" style="82" customWidth="1"/>
    <col min="19" max="16384" width="11.44140625" style="82"/>
  </cols>
  <sheetData>
    <row r="1" spans="1:21" ht="40.35" customHeight="1">
      <c r="A1" s="104" t="s">
        <v>553</v>
      </c>
      <c r="B1" s="671" t="s">
        <v>433</v>
      </c>
      <c r="C1" s="671"/>
      <c r="D1" s="671"/>
      <c r="E1" s="671"/>
      <c r="F1" s="671"/>
      <c r="G1" s="671"/>
      <c r="H1" s="671"/>
      <c r="I1" s="671"/>
      <c r="J1" s="671"/>
      <c r="K1" s="485"/>
      <c r="L1" s="153"/>
      <c r="M1" s="153"/>
      <c r="N1" s="153"/>
      <c r="O1" s="153"/>
      <c r="P1" s="153"/>
      <c r="Q1" s="153"/>
      <c r="S1" s="678" t="s">
        <v>272</v>
      </c>
      <c r="T1" s="678"/>
      <c r="U1" s="678"/>
    </row>
    <row r="2" spans="1:21" ht="20.100000000000001" customHeight="1">
      <c r="A2" s="154"/>
      <c r="B2" s="137" t="s">
        <v>200</v>
      </c>
      <c r="C2" s="137"/>
      <c r="D2" s="584">
        <v>12</v>
      </c>
      <c r="E2" s="137"/>
      <c r="F2" s="201">
        <v>12</v>
      </c>
      <c r="G2" s="201"/>
      <c r="H2" s="201">
        <v>12</v>
      </c>
      <c r="I2" s="201"/>
      <c r="J2" s="201">
        <v>12</v>
      </c>
      <c r="K2" s="201"/>
      <c r="L2" s="154"/>
      <c r="M2" s="154"/>
      <c r="N2" s="154"/>
      <c r="O2" s="154"/>
      <c r="P2" s="154"/>
      <c r="Q2" s="154"/>
      <c r="S2" s="83">
        <f>F2</f>
        <v>12</v>
      </c>
      <c r="T2" s="83">
        <f>H2</f>
        <v>12</v>
      </c>
      <c r="U2" s="83">
        <f t="shared" ref="U2:U3" si="0">J2</f>
        <v>12</v>
      </c>
    </row>
    <row r="3" spans="1:21" ht="20.100000000000001" customHeight="1">
      <c r="A3" s="154"/>
      <c r="B3" s="128" t="s">
        <v>221</v>
      </c>
      <c r="C3" s="128"/>
      <c r="D3" s="161" t="s">
        <v>570</v>
      </c>
      <c r="E3" s="128"/>
      <c r="F3" s="161" t="str">
        <f>'Fiche de synthèse'!C13</f>
        <v>N</v>
      </c>
      <c r="G3" s="161"/>
      <c r="H3" s="161" t="str">
        <f>'Fiche de synthèse'!D13</f>
        <v>N+1</v>
      </c>
      <c r="I3" s="161"/>
      <c r="J3" s="161" t="str">
        <f>'Fiche de synthèse'!E13</f>
        <v>N+2</v>
      </c>
      <c r="K3" s="161"/>
      <c r="L3" s="154"/>
      <c r="M3" s="154"/>
      <c r="N3" s="154"/>
      <c r="O3" s="154"/>
      <c r="P3" s="154"/>
      <c r="Q3" s="154"/>
      <c r="S3" s="89" t="str">
        <f>F3</f>
        <v>N</v>
      </c>
      <c r="T3" s="101" t="str">
        <f>H3</f>
        <v>N+1</v>
      </c>
      <c r="U3" s="102" t="str">
        <f t="shared" si="0"/>
        <v>N+2</v>
      </c>
    </row>
    <row r="4" spans="1:21" ht="14.4" customHeight="1">
      <c r="A4" s="154"/>
      <c r="B4" s="365" t="s">
        <v>471</v>
      </c>
      <c r="C4" s="505"/>
      <c r="D4" s="496"/>
      <c r="E4" s="496"/>
      <c r="F4" s="496"/>
      <c r="G4" s="496"/>
      <c r="H4" s="497">
        <v>0.03</v>
      </c>
      <c r="I4" s="496"/>
      <c r="J4" s="497">
        <v>0.03</v>
      </c>
      <c r="K4" s="496"/>
      <c r="L4" s="154"/>
      <c r="M4" s="675"/>
      <c r="N4" s="675"/>
      <c r="O4" s="675"/>
      <c r="P4" s="675"/>
      <c r="Q4" s="154"/>
      <c r="S4" s="89"/>
      <c r="T4" s="101"/>
      <c r="U4" s="102"/>
    </row>
    <row r="5" spans="1:21" ht="15.75" customHeight="1">
      <c r="A5" s="154"/>
      <c r="B5" s="495" t="s">
        <v>355</v>
      </c>
      <c r="C5" s="495"/>
      <c r="D5" s="366"/>
      <c r="E5" s="495"/>
      <c r="F5" s="366"/>
      <c r="G5" s="366"/>
      <c r="H5" s="500"/>
      <c r="I5" s="366"/>
      <c r="J5" s="500"/>
      <c r="K5" s="366"/>
      <c r="L5" s="467"/>
      <c r="Q5" s="154"/>
      <c r="S5" s="100" t="s">
        <v>233</v>
      </c>
      <c r="T5" s="100" t="s">
        <v>233</v>
      </c>
      <c r="U5" s="100" t="s">
        <v>233</v>
      </c>
    </row>
    <row r="6" spans="1:21" ht="15" customHeight="1">
      <c r="A6" s="154"/>
      <c r="B6" s="112" t="str">
        <f>'CHIFFRE D''AFFAIRES '!F5</f>
        <v>Produit/Service 1</v>
      </c>
      <c r="C6" s="506"/>
      <c r="D6" s="498"/>
      <c r="E6" s="506"/>
      <c r="F6" s="498">
        <f>'CHIFFRE D''AFFAIRES '!O18</f>
        <v>0</v>
      </c>
      <c r="G6" s="499" t="str">
        <f>IF(F6=0,"",F6/$F$14)</f>
        <v/>
      </c>
      <c r="H6" s="498">
        <f>'CHIFFRE D''AFFAIRES '!O47</f>
        <v>0</v>
      </c>
      <c r="I6" s="499" t="str">
        <f>IF(H6=0,"",H6/$H$14)</f>
        <v/>
      </c>
      <c r="J6" s="498">
        <f>'CHIFFRE D''AFFAIRES '!O76</f>
        <v>0</v>
      </c>
      <c r="K6" s="499" t="str">
        <f>IF(J6=0,"",J6/$J$14)</f>
        <v/>
      </c>
      <c r="L6" s="466"/>
      <c r="M6" s="674" t="s">
        <v>319</v>
      </c>
      <c r="N6" s="675"/>
      <c r="O6" s="675"/>
      <c r="P6" s="675"/>
      <c r="Q6" s="154"/>
      <c r="S6" s="93" t="e">
        <f>F6/$F$14</f>
        <v>#DIV/0!</v>
      </c>
      <c r="T6" s="93" t="e">
        <f>H6/$H$14</f>
        <v>#DIV/0!</v>
      </c>
      <c r="U6" s="93" t="e">
        <f>J6/$J$14</f>
        <v>#DIV/0!</v>
      </c>
    </row>
    <row r="7" spans="1:21" ht="15" customHeight="1">
      <c r="A7" s="154"/>
      <c r="B7" s="112" t="str">
        <f>'CHIFFRE D''AFFAIRES '!F6</f>
        <v>Produit/Service 2</v>
      </c>
      <c r="C7" s="112"/>
      <c r="D7" s="302"/>
      <c r="E7" s="112"/>
      <c r="F7" s="302">
        <f>'CHIFFRE D''AFFAIRES '!O21</f>
        <v>0</v>
      </c>
      <c r="G7" s="488" t="str">
        <f>IF(F7=0,"",F7/$F$14)</f>
        <v/>
      </c>
      <c r="H7" s="302">
        <f>'CHIFFRE D''AFFAIRES '!O50</f>
        <v>0</v>
      </c>
      <c r="I7" s="488" t="str">
        <f>IF(H7=0,"",H7/$H$14)</f>
        <v/>
      </c>
      <c r="J7" s="302">
        <f>'CHIFFRE D''AFFAIRES '!O79</f>
        <v>0</v>
      </c>
      <c r="K7" s="488" t="str">
        <f>IF(J7=0,"",J7/$J$14)</f>
        <v/>
      </c>
      <c r="L7" s="466"/>
      <c r="M7" s="674" t="s">
        <v>319</v>
      </c>
      <c r="N7" s="675"/>
      <c r="O7" s="675"/>
      <c r="P7" s="675"/>
      <c r="Q7" s="154"/>
      <c r="S7" s="93" t="e">
        <f>F7/$F$14</f>
        <v>#DIV/0!</v>
      </c>
      <c r="T7" s="93" t="e">
        <f>H7/$H$14</f>
        <v>#DIV/0!</v>
      </c>
      <c r="U7" s="93" t="e">
        <f>J7/$J$14</f>
        <v>#DIV/0!</v>
      </c>
    </row>
    <row r="8" spans="1:21" ht="15" customHeight="1">
      <c r="A8" s="154"/>
      <c r="B8" s="112" t="str">
        <f>'CHIFFRE D''AFFAIRES '!F7</f>
        <v>Produit/Service 3</v>
      </c>
      <c r="C8" s="112"/>
      <c r="D8" s="302"/>
      <c r="E8" s="112"/>
      <c r="F8" s="302">
        <f>'CHIFFRE D''AFFAIRES '!O24</f>
        <v>0</v>
      </c>
      <c r="G8" s="488" t="str">
        <f>IF(F8=0,"",F8/$F$14)</f>
        <v/>
      </c>
      <c r="H8" s="302">
        <f>'CHIFFRE D''AFFAIRES '!O53</f>
        <v>0</v>
      </c>
      <c r="I8" s="488" t="str">
        <f>IF(H8=0,"",H8/$H$14)</f>
        <v/>
      </c>
      <c r="J8" s="302">
        <f>'CHIFFRE D''AFFAIRES '!O82</f>
        <v>0</v>
      </c>
      <c r="K8" s="488" t="str">
        <f>IF(J8=0,"",J8/$J$14)</f>
        <v/>
      </c>
      <c r="L8" s="466"/>
      <c r="M8" s="674" t="s">
        <v>319</v>
      </c>
      <c r="N8" s="675"/>
      <c r="O8" s="675"/>
      <c r="P8" s="675"/>
      <c r="Q8" s="154"/>
      <c r="S8" s="93" t="e">
        <f>F8/$F$14</f>
        <v>#DIV/0!</v>
      </c>
      <c r="T8" s="93" t="e">
        <f>H8/$H$14</f>
        <v>#DIV/0!</v>
      </c>
      <c r="U8" s="93" t="e">
        <f>J8/$J$14</f>
        <v>#DIV/0!</v>
      </c>
    </row>
    <row r="9" spans="1:21" ht="15" customHeight="1" thickBot="1">
      <c r="A9" s="154"/>
      <c r="B9" s="238" t="str">
        <f>'CHIFFRE D''AFFAIRES '!F8</f>
        <v>Produit/Service 4</v>
      </c>
      <c r="C9" s="112"/>
      <c r="D9" s="302"/>
      <c r="E9" s="112"/>
      <c r="F9" s="302">
        <f>'CHIFFRE D''AFFAIRES '!O27</f>
        <v>0</v>
      </c>
      <c r="G9" s="488" t="str">
        <f>IF(F9=0,"",F9/$F$14)</f>
        <v/>
      </c>
      <c r="H9" s="302">
        <f>'CHIFFRE D''AFFAIRES '!O56</f>
        <v>0</v>
      </c>
      <c r="I9" s="488" t="str">
        <f>IF(H9=0,"",H9/$H$14)</f>
        <v/>
      </c>
      <c r="J9" s="302">
        <f>'CHIFFRE D''AFFAIRES '!O85</f>
        <v>0</v>
      </c>
      <c r="K9" s="488" t="str">
        <f>IF(J9=0,"",J9/$J$14)</f>
        <v/>
      </c>
      <c r="L9" s="466"/>
      <c r="M9" s="674" t="s">
        <v>319</v>
      </c>
      <c r="N9" s="675"/>
      <c r="O9" s="675"/>
      <c r="P9" s="675"/>
      <c r="Q9" s="154"/>
      <c r="S9" s="93" t="e">
        <f>F9/$F$14</f>
        <v>#DIV/0!</v>
      </c>
      <c r="T9" s="93" t="e">
        <f>H9/$H$14</f>
        <v>#DIV/0!</v>
      </c>
      <c r="U9" s="93" t="e">
        <f>J9/$J$14</f>
        <v>#DIV/0!</v>
      </c>
    </row>
    <row r="10" spans="1:21" ht="15" hidden="1" customHeight="1">
      <c r="A10" s="154"/>
      <c r="B10" s="238" t="str">
        <f>'CHIFFRE D''AFFAIRES '!F9</f>
        <v>Produit/Service 5</v>
      </c>
      <c r="C10" s="112"/>
      <c r="D10" s="302"/>
      <c r="E10" s="112"/>
      <c r="F10" s="302">
        <f>'CHIFFRE D''AFFAIRES '!O30</f>
        <v>0</v>
      </c>
      <c r="G10" s="488" t="str">
        <f t="shared" ref="G10:G13" si="1">IF(F10=0,"",F10/$F$14)</f>
        <v/>
      </c>
      <c r="H10" s="302">
        <f>'CHIFFRE D''AFFAIRES '!O59</f>
        <v>0</v>
      </c>
      <c r="I10" s="488" t="str">
        <f t="shared" ref="I10:I13" si="2">IF(H10=0,"",H10/$H$14)</f>
        <v/>
      </c>
      <c r="J10" s="302">
        <f>'CHIFFRE D''AFFAIRES '!O88</f>
        <v>0</v>
      </c>
      <c r="K10" s="488" t="str">
        <f t="shared" ref="K10:K13" si="3">IF(J10=0,"",J10/$J$14)</f>
        <v/>
      </c>
      <c r="L10" s="467"/>
      <c r="M10" s="674" t="s">
        <v>319</v>
      </c>
      <c r="N10" s="675"/>
      <c r="O10" s="675"/>
      <c r="P10" s="675"/>
      <c r="Q10" s="154"/>
      <c r="S10" s="93" t="e">
        <f t="shared" ref="S10:S13" si="4">F10/$F$14</f>
        <v>#DIV/0!</v>
      </c>
      <c r="T10" s="93" t="e">
        <f t="shared" ref="T10:T13" si="5">H10/$H$14</f>
        <v>#DIV/0!</v>
      </c>
      <c r="U10" s="93" t="e">
        <f t="shared" ref="U10:U13" si="6">J10/$J$14</f>
        <v>#DIV/0!</v>
      </c>
    </row>
    <row r="11" spans="1:21" ht="15" hidden="1" customHeight="1">
      <c r="A11" s="154"/>
      <c r="B11" s="238" t="str">
        <f>'CHIFFRE D''AFFAIRES '!F10</f>
        <v>Produit/Service 6</v>
      </c>
      <c r="C11" s="112"/>
      <c r="D11" s="302"/>
      <c r="E11" s="112"/>
      <c r="F11" s="302">
        <f>'CHIFFRE D''AFFAIRES '!O33</f>
        <v>0</v>
      </c>
      <c r="G11" s="488" t="str">
        <f t="shared" si="1"/>
        <v/>
      </c>
      <c r="H11" s="302">
        <f>'CHIFFRE D''AFFAIRES '!O62</f>
        <v>0</v>
      </c>
      <c r="I11" s="488" t="str">
        <f t="shared" si="2"/>
        <v/>
      </c>
      <c r="J11" s="302">
        <f>'CHIFFRE D''AFFAIRES '!O91</f>
        <v>0</v>
      </c>
      <c r="K11" s="488" t="str">
        <f t="shared" si="3"/>
        <v/>
      </c>
      <c r="L11" s="467"/>
      <c r="M11" s="674" t="s">
        <v>319</v>
      </c>
      <c r="N11" s="675"/>
      <c r="O11" s="675"/>
      <c r="P11" s="675"/>
      <c r="Q11" s="154"/>
      <c r="S11" s="93" t="e">
        <f t="shared" si="4"/>
        <v>#DIV/0!</v>
      </c>
      <c r="T11" s="93" t="e">
        <f t="shared" si="5"/>
        <v>#DIV/0!</v>
      </c>
      <c r="U11" s="93" t="e">
        <f t="shared" si="6"/>
        <v>#DIV/0!</v>
      </c>
    </row>
    <row r="12" spans="1:21" ht="15" hidden="1" customHeight="1">
      <c r="A12" s="154"/>
      <c r="B12" s="238" t="str">
        <f>'CHIFFRE D''AFFAIRES '!F11</f>
        <v>Produit/Service 7</v>
      </c>
      <c r="C12" s="112"/>
      <c r="D12" s="302"/>
      <c r="E12" s="112"/>
      <c r="F12" s="302">
        <f>'CHIFFRE D''AFFAIRES '!O36</f>
        <v>0</v>
      </c>
      <c r="G12" s="488" t="str">
        <f t="shared" si="1"/>
        <v/>
      </c>
      <c r="H12" s="302">
        <f>'CHIFFRE D''AFFAIRES '!O65</f>
        <v>0</v>
      </c>
      <c r="I12" s="488" t="str">
        <f t="shared" si="2"/>
        <v/>
      </c>
      <c r="J12" s="302">
        <f>'CHIFFRE D''AFFAIRES '!O94</f>
        <v>0</v>
      </c>
      <c r="K12" s="488" t="str">
        <f t="shared" si="3"/>
        <v/>
      </c>
      <c r="L12" s="467"/>
      <c r="M12" s="674" t="s">
        <v>319</v>
      </c>
      <c r="N12" s="675"/>
      <c r="O12" s="675"/>
      <c r="P12" s="675"/>
      <c r="Q12" s="154"/>
      <c r="S12" s="93" t="e">
        <f t="shared" si="4"/>
        <v>#DIV/0!</v>
      </c>
      <c r="T12" s="93" t="e">
        <f t="shared" si="5"/>
        <v>#DIV/0!</v>
      </c>
      <c r="U12" s="93" t="e">
        <f t="shared" si="6"/>
        <v>#DIV/0!</v>
      </c>
    </row>
    <row r="13" spans="1:21" ht="15" hidden="1" customHeight="1" thickBot="1">
      <c r="A13" s="154"/>
      <c r="B13" s="238" t="str">
        <f>'CHIFFRE D''AFFAIRES '!F12</f>
        <v>Produit/Service 8</v>
      </c>
      <c r="C13" s="112"/>
      <c r="D13" s="302"/>
      <c r="E13" s="112"/>
      <c r="F13" s="302">
        <f>'CHIFFRE D''AFFAIRES '!O39</f>
        <v>0</v>
      </c>
      <c r="G13" s="488" t="str">
        <f t="shared" si="1"/>
        <v/>
      </c>
      <c r="H13" s="302">
        <f>'CHIFFRE D''AFFAIRES '!O68</f>
        <v>0</v>
      </c>
      <c r="I13" s="488" t="str">
        <f t="shared" si="2"/>
        <v/>
      </c>
      <c r="J13" s="302">
        <f>'CHIFFRE D''AFFAIRES '!O97</f>
        <v>0</v>
      </c>
      <c r="K13" s="488" t="str">
        <f t="shared" si="3"/>
        <v/>
      </c>
      <c r="L13" s="467"/>
      <c r="M13" s="674" t="s">
        <v>319</v>
      </c>
      <c r="N13" s="675"/>
      <c r="O13" s="675"/>
      <c r="P13" s="675"/>
      <c r="Q13" s="154"/>
      <c r="S13" s="93" t="e">
        <f t="shared" si="4"/>
        <v>#DIV/0!</v>
      </c>
      <c r="T13" s="93" t="e">
        <f t="shared" si="5"/>
        <v>#DIV/0!</v>
      </c>
      <c r="U13" s="93" t="e">
        <f t="shared" si="6"/>
        <v>#DIV/0!</v>
      </c>
    </row>
    <row r="14" spans="1:21" ht="20.100000000000001" customHeight="1" thickBot="1">
      <c r="A14" s="154"/>
      <c r="B14" s="244" t="s">
        <v>324</v>
      </c>
      <c r="C14" s="507"/>
      <c r="D14" s="359">
        <f t="shared" ref="D14" si="7">SUM(D6:D13)</f>
        <v>0</v>
      </c>
      <c r="E14" s="359"/>
      <c r="F14" s="359">
        <f>SUM(F6:F13)</f>
        <v>0</v>
      </c>
      <c r="G14" s="490"/>
      <c r="H14" s="359">
        <f>SUM(H6:H13)</f>
        <v>0</v>
      </c>
      <c r="I14" s="490"/>
      <c r="J14" s="360">
        <f>SUM(J6:J13)</f>
        <v>0</v>
      </c>
      <c r="K14" s="490"/>
      <c r="L14" s="154"/>
      <c r="M14" s="154"/>
      <c r="N14" s="154"/>
      <c r="O14" s="154"/>
      <c r="P14" s="154"/>
      <c r="Q14" s="154"/>
      <c r="S14" s="684"/>
      <c r="T14" s="685"/>
      <c r="U14" s="686"/>
    </row>
    <row r="15" spans="1:21" ht="20.100000000000001" customHeight="1">
      <c r="A15" s="154"/>
      <c r="B15" s="239" t="s">
        <v>230</v>
      </c>
      <c r="C15" s="239"/>
      <c r="D15" s="303">
        <f t="shared" ref="D15" si="8">SUM(D16:D26)</f>
        <v>0</v>
      </c>
      <c r="E15" s="303"/>
      <c r="F15" s="303">
        <f>SUM(F16:F26)</f>
        <v>0</v>
      </c>
      <c r="G15" s="487" t="str">
        <f>IF(F15=0,"",IF($F$14=0,"",F15/$F$14))</f>
        <v/>
      </c>
      <c r="H15" s="303">
        <f>SUM(H16:H26)</f>
        <v>0</v>
      </c>
      <c r="I15" s="487" t="str">
        <f t="shared" ref="I15:I27" si="9">IF(H15=0,"",IF($H$14=0,"",H15/$H$14))</f>
        <v/>
      </c>
      <c r="J15" s="303">
        <f>SUM(J16:J26)</f>
        <v>0</v>
      </c>
      <c r="K15" s="487" t="str">
        <f>IF(J15=0,"",IF($J$14=0,"",J15/$J$14))</f>
        <v/>
      </c>
      <c r="L15" s="154"/>
      <c r="M15" s="154"/>
      <c r="N15" s="154"/>
      <c r="O15" s="154"/>
      <c r="P15" s="154"/>
      <c r="Q15" s="154"/>
      <c r="S15" s="95" t="e">
        <f>F15/F14</f>
        <v>#DIV/0!</v>
      </c>
      <c r="T15" s="95" t="e">
        <f>H15/H14</f>
        <v>#DIV/0!</v>
      </c>
      <c r="U15" s="95" t="e">
        <f>J15/J14</f>
        <v>#DIV/0!</v>
      </c>
    </row>
    <row r="16" spans="1:21" ht="15" customHeight="1">
      <c r="A16" s="154"/>
      <c r="B16" s="361" t="str">
        <f>"Coût d'achat "&amp;B6</f>
        <v>Coût d'achat Produit/Service 1</v>
      </c>
      <c r="C16" s="361"/>
      <c r="D16" s="304"/>
      <c r="E16" s="361"/>
      <c r="F16" s="304"/>
      <c r="G16" s="493" t="str">
        <f t="shared" ref="G16:G26" si="10">IF(F16=0,"",IF($F$14=0,"",F16/$F$14))</f>
        <v/>
      </c>
      <c r="H16" s="304"/>
      <c r="I16" s="493" t="str">
        <f>IF(H16=0,"",IF($H$14=0,"",H16/$H$14))</f>
        <v/>
      </c>
      <c r="J16" s="304"/>
      <c r="K16" s="493" t="str">
        <f>IF(J16=0,"",IF($J$14=0,"",J16/$J$14))</f>
        <v/>
      </c>
      <c r="L16" s="156"/>
      <c r="M16" s="156"/>
      <c r="N16" s="154"/>
      <c r="O16" s="154"/>
      <c r="P16" s="154"/>
      <c r="Q16" s="154"/>
      <c r="S16" s="93" t="e">
        <f>F16/$F$14</f>
        <v>#DIV/0!</v>
      </c>
      <c r="T16" s="93" t="e">
        <f>H16/$H$14</f>
        <v>#DIV/0!</v>
      </c>
      <c r="U16" s="93" t="e">
        <f>J16/$J$14</f>
        <v>#DIV/0!</v>
      </c>
    </row>
    <row r="17" spans="1:21" ht="15" customHeight="1">
      <c r="A17" s="154"/>
      <c r="B17" s="361" t="str">
        <f>"Coût d'achat "&amp;B7</f>
        <v>Coût d'achat Produit/Service 2</v>
      </c>
      <c r="C17" s="361"/>
      <c r="D17" s="304"/>
      <c r="E17" s="361"/>
      <c r="F17" s="304"/>
      <c r="G17" s="493" t="str">
        <f t="shared" si="10"/>
        <v/>
      </c>
      <c r="H17" s="304"/>
      <c r="I17" s="493" t="str">
        <f t="shared" si="9"/>
        <v/>
      </c>
      <c r="J17" s="304"/>
      <c r="K17" s="493" t="str">
        <f t="shared" ref="K17:K26" si="11">IF(J17=0,"",IF($J$14=0,"",J17/$J$14))</f>
        <v/>
      </c>
      <c r="L17" s="156"/>
      <c r="M17" s="156"/>
      <c r="N17" s="154"/>
      <c r="O17" s="154"/>
      <c r="P17" s="154"/>
      <c r="Q17" s="154"/>
      <c r="S17" s="93"/>
      <c r="T17" s="93"/>
      <c r="U17" s="93"/>
    </row>
    <row r="18" spans="1:21" ht="15" customHeight="1">
      <c r="A18" s="154"/>
      <c r="B18" s="361" t="str">
        <f>"Coût d'achat "&amp;B8</f>
        <v>Coût d'achat Produit/Service 3</v>
      </c>
      <c r="C18" s="361"/>
      <c r="D18" s="304"/>
      <c r="E18" s="361"/>
      <c r="F18" s="304"/>
      <c r="G18" s="493" t="str">
        <f t="shared" si="10"/>
        <v/>
      </c>
      <c r="H18" s="304"/>
      <c r="I18" s="493" t="str">
        <f t="shared" si="9"/>
        <v/>
      </c>
      <c r="J18" s="304"/>
      <c r="K18" s="493" t="str">
        <f t="shared" si="11"/>
        <v/>
      </c>
      <c r="L18" s="156"/>
      <c r="M18" s="156"/>
      <c r="N18" s="154"/>
      <c r="O18" s="154"/>
      <c r="P18" s="154"/>
      <c r="Q18" s="154"/>
      <c r="S18" s="93"/>
      <c r="T18" s="93"/>
      <c r="U18" s="93"/>
    </row>
    <row r="19" spans="1:21" ht="15" customHeight="1">
      <c r="A19" s="154"/>
      <c r="B19" s="361" t="str">
        <f>"Coût d'achat "&amp;B9</f>
        <v>Coût d'achat Produit/Service 4</v>
      </c>
      <c r="C19" s="361"/>
      <c r="D19" s="304"/>
      <c r="E19" s="361"/>
      <c r="F19" s="304"/>
      <c r="G19" s="493" t="str">
        <f t="shared" si="10"/>
        <v/>
      </c>
      <c r="H19" s="304"/>
      <c r="I19" s="493" t="str">
        <f t="shared" si="9"/>
        <v/>
      </c>
      <c r="J19" s="304"/>
      <c r="K19" s="493" t="str">
        <f t="shared" si="11"/>
        <v/>
      </c>
      <c r="L19" s="156"/>
      <c r="M19" s="156"/>
      <c r="N19" s="154"/>
      <c r="O19" s="154"/>
      <c r="P19" s="154"/>
      <c r="Q19" s="154"/>
      <c r="S19" s="93"/>
      <c r="T19" s="93"/>
      <c r="U19" s="93"/>
    </row>
    <row r="20" spans="1:21" ht="15" hidden="1" customHeight="1">
      <c r="A20" s="154"/>
      <c r="B20" s="361" t="str">
        <f t="shared" ref="B20:B23" si="12">"Coût d'achat "&amp;B10</f>
        <v>Coût d'achat Produit/Service 5</v>
      </c>
      <c r="C20" s="361"/>
      <c r="D20" s="304"/>
      <c r="E20" s="361"/>
      <c r="F20" s="304"/>
      <c r="G20" s="493" t="str">
        <f t="shared" si="10"/>
        <v/>
      </c>
      <c r="H20" s="304"/>
      <c r="I20" s="493" t="str">
        <f t="shared" si="9"/>
        <v/>
      </c>
      <c r="J20" s="304"/>
      <c r="K20" s="493" t="str">
        <f t="shared" si="11"/>
        <v/>
      </c>
      <c r="L20" s="156"/>
      <c r="M20" s="156"/>
      <c r="N20" s="154"/>
      <c r="O20" s="154"/>
      <c r="P20" s="154"/>
      <c r="Q20" s="154"/>
      <c r="S20" s="93"/>
      <c r="T20" s="93"/>
      <c r="U20" s="93"/>
    </row>
    <row r="21" spans="1:21" ht="15" hidden="1" customHeight="1">
      <c r="A21" s="154"/>
      <c r="B21" s="361" t="str">
        <f t="shared" si="12"/>
        <v>Coût d'achat Produit/Service 6</v>
      </c>
      <c r="C21" s="361"/>
      <c r="D21" s="304"/>
      <c r="E21" s="361"/>
      <c r="F21" s="304"/>
      <c r="G21" s="493" t="str">
        <f t="shared" si="10"/>
        <v/>
      </c>
      <c r="H21" s="304"/>
      <c r="I21" s="493" t="str">
        <f t="shared" si="9"/>
        <v/>
      </c>
      <c r="J21" s="304"/>
      <c r="K21" s="493" t="str">
        <f t="shared" si="11"/>
        <v/>
      </c>
      <c r="L21" s="156"/>
      <c r="M21" s="156"/>
      <c r="N21" s="154"/>
      <c r="O21" s="154"/>
      <c r="P21" s="154"/>
      <c r="Q21" s="154"/>
      <c r="S21" s="93"/>
      <c r="T21" s="93"/>
      <c r="U21" s="93"/>
    </row>
    <row r="22" spans="1:21" ht="15" hidden="1" customHeight="1">
      <c r="A22" s="154"/>
      <c r="B22" s="361" t="str">
        <f t="shared" si="12"/>
        <v>Coût d'achat Produit/Service 7</v>
      </c>
      <c r="C22" s="361"/>
      <c r="D22" s="304"/>
      <c r="E22" s="361"/>
      <c r="F22" s="304"/>
      <c r="G22" s="493" t="str">
        <f t="shared" si="10"/>
        <v/>
      </c>
      <c r="H22" s="304"/>
      <c r="I22" s="493" t="str">
        <f t="shared" si="9"/>
        <v/>
      </c>
      <c r="J22" s="304"/>
      <c r="K22" s="493" t="str">
        <f t="shared" si="11"/>
        <v/>
      </c>
      <c r="L22" s="156"/>
      <c r="M22" s="156"/>
      <c r="N22" s="154"/>
      <c r="O22" s="154"/>
      <c r="P22" s="154"/>
      <c r="Q22" s="154"/>
      <c r="S22" s="93"/>
      <c r="T22" s="93"/>
      <c r="U22" s="93"/>
    </row>
    <row r="23" spans="1:21" ht="15" hidden="1" customHeight="1">
      <c r="A23" s="154"/>
      <c r="B23" s="361" t="str">
        <f t="shared" si="12"/>
        <v>Coût d'achat Produit/Service 8</v>
      </c>
      <c r="C23" s="361"/>
      <c r="D23" s="304"/>
      <c r="E23" s="361"/>
      <c r="F23" s="304"/>
      <c r="G23" s="493" t="str">
        <f t="shared" si="10"/>
        <v/>
      </c>
      <c r="H23" s="304"/>
      <c r="I23" s="493" t="str">
        <f t="shared" si="9"/>
        <v/>
      </c>
      <c r="J23" s="304"/>
      <c r="K23" s="493" t="str">
        <f t="shared" si="11"/>
        <v/>
      </c>
      <c r="L23" s="156"/>
      <c r="M23" s="156"/>
      <c r="N23" s="154"/>
      <c r="O23" s="154"/>
      <c r="P23" s="154"/>
      <c r="Q23" s="154"/>
      <c r="S23" s="93"/>
      <c r="T23" s="93"/>
      <c r="U23" s="93"/>
    </row>
    <row r="24" spans="1:21" ht="15" customHeight="1">
      <c r="A24" s="154"/>
      <c r="B24" s="112" t="s">
        <v>424</v>
      </c>
      <c r="C24" s="112"/>
      <c r="D24" s="304"/>
      <c r="E24" s="112"/>
      <c r="F24" s="304"/>
      <c r="G24" s="493" t="str">
        <f t="shared" si="10"/>
        <v/>
      </c>
      <c r="H24" s="304"/>
      <c r="I24" s="493" t="str">
        <f t="shared" si="9"/>
        <v/>
      </c>
      <c r="J24" s="304"/>
      <c r="K24" s="493" t="str">
        <f t="shared" si="11"/>
        <v/>
      </c>
      <c r="L24" s="156"/>
      <c r="M24" s="156"/>
      <c r="N24" s="154"/>
      <c r="O24" s="154"/>
      <c r="P24" s="154"/>
      <c r="Q24" s="154"/>
      <c r="S24" s="93"/>
      <c r="T24" s="93"/>
      <c r="U24" s="93"/>
    </row>
    <row r="25" spans="1:21" ht="15" customHeight="1">
      <c r="A25" s="154"/>
      <c r="B25" s="112" t="s">
        <v>0</v>
      </c>
      <c r="C25" s="112"/>
      <c r="D25" s="304"/>
      <c r="E25" s="112"/>
      <c r="F25" s="304"/>
      <c r="G25" s="493" t="str">
        <f t="shared" si="10"/>
        <v/>
      </c>
      <c r="H25" s="304"/>
      <c r="I25" s="493" t="str">
        <f t="shared" si="9"/>
        <v/>
      </c>
      <c r="J25" s="304"/>
      <c r="K25" s="493" t="str">
        <f t="shared" si="11"/>
        <v/>
      </c>
      <c r="L25" s="154"/>
      <c r="M25" s="154"/>
      <c r="N25" s="154"/>
      <c r="O25" s="154"/>
      <c r="P25" s="154"/>
      <c r="Q25" s="154"/>
      <c r="S25" s="93" t="e">
        <f>F25/$F$14</f>
        <v>#DIV/0!</v>
      </c>
      <c r="T25" s="93" t="e">
        <f>H25/$H$14</f>
        <v>#DIV/0!</v>
      </c>
      <c r="U25" s="93" t="e">
        <f>J25/$J$14</f>
        <v>#DIV/0!</v>
      </c>
    </row>
    <row r="26" spans="1:21" ht="15" customHeight="1">
      <c r="A26" s="154"/>
      <c r="B26" s="112" t="s">
        <v>2</v>
      </c>
      <c r="C26" s="112"/>
      <c r="D26" s="304"/>
      <c r="E26" s="112"/>
      <c r="F26" s="304"/>
      <c r="G26" s="493" t="str">
        <f t="shared" si="10"/>
        <v/>
      </c>
      <c r="H26" s="304"/>
      <c r="I26" s="493" t="str">
        <f t="shared" si="9"/>
        <v/>
      </c>
      <c r="J26" s="304"/>
      <c r="K26" s="493" t="str">
        <f t="shared" si="11"/>
        <v/>
      </c>
      <c r="L26" s="154"/>
      <c r="M26" s="154"/>
      <c r="N26" s="154"/>
      <c r="O26" s="154"/>
      <c r="P26" s="154"/>
      <c r="Q26" s="154"/>
      <c r="S26" s="93" t="e">
        <f>F26/$F$14</f>
        <v>#DIV/0!</v>
      </c>
      <c r="T26" s="93" t="e">
        <f>H26/$H$14</f>
        <v>#DIV/0!</v>
      </c>
      <c r="U26" s="93" t="e">
        <f>J26/$J$14</f>
        <v>#DIV/0!</v>
      </c>
    </row>
    <row r="27" spans="1:21" ht="20.100000000000001" customHeight="1">
      <c r="A27" s="154"/>
      <c r="B27" s="501" t="s">
        <v>228</v>
      </c>
      <c r="C27" s="501"/>
      <c r="D27" s="502">
        <f t="shared" ref="D27" si="13">D14-D15</f>
        <v>0</v>
      </c>
      <c r="E27" s="502"/>
      <c r="F27" s="502">
        <f>F14-F15</f>
        <v>0</v>
      </c>
      <c r="G27" s="503"/>
      <c r="H27" s="502">
        <f>H14-H15</f>
        <v>0</v>
      </c>
      <c r="I27" s="503" t="str">
        <f t="shared" si="9"/>
        <v/>
      </c>
      <c r="J27" s="502">
        <f>J14-J15</f>
        <v>0</v>
      </c>
      <c r="K27" s="503"/>
      <c r="L27" s="154"/>
      <c r="M27" s="154"/>
      <c r="N27" s="154"/>
      <c r="O27" s="154"/>
      <c r="P27" s="154"/>
      <c r="Q27" s="154"/>
      <c r="S27" s="94" t="e">
        <f>F27/F14</f>
        <v>#DIV/0!</v>
      </c>
      <c r="T27" s="94" t="e">
        <f>H27/H14</f>
        <v>#DIV/0!</v>
      </c>
      <c r="U27" s="94" t="e">
        <f>J27/J14</f>
        <v>#DIV/0!</v>
      </c>
    </row>
    <row r="28" spans="1:21" ht="20.100000000000001" customHeight="1">
      <c r="A28" s="154"/>
      <c r="B28" s="676" t="s">
        <v>557</v>
      </c>
      <c r="C28" s="677"/>
      <c r="D28" s="549"/>
      <c r="E28" s="585"/>
      <c r="F28" s="549"/>
      <c r="G28" s="550"/>
      <c r="H28" s="549"/>
      <c r="I28" s="550"/>
      <c r="J28" s="549"/>
      <c r="K28" s="550"/>
      <c r="L28" s="154"/>
      <c r="M28" s="154"/>
      <c r="N28" s="154"/>
      <c r="O28" s="154"/>
      <c r="P28" s="154"/>
      <c r="Q28" s="154"/>
      <c r="S28" s="94"/>
      <c r="T28" s="94"/>
      <c r="U28" s="94"/>
    </row>
    <row r="29" spans="1:21" ht="20.100000000000001" customHeight="1">
      <c r="A29" s="154"/>
      <c r="B29" s="155" t="s">
        <v>231</v>
      </c>
      <c r="C29" s="551" t="s">
        <v>556</v>
      </c>
      <c r="D29" s="303">
        <f t="shared" ref="D29" si="14">SUM(D30:D36)</f>
        <v>0</v>
      </c>
      <c r="E29" s="303"/>
      <c r="F29" s="303">
        <f>SUM(F30:F36)</f>
        <v>0</v>
      </c>
      <c r="G29" s="489" t="str">
        <f t="shared" ref="G29:G37" si="15">IF(F29=0,"",IF($F$14=0,"",F29/$F$14))</f>
        <v/>
      </c>
      <c r="H29" s="303">
        <f>SUM(H30:H36)</f>
        <v>0</v>
      </c>
      <c r="I29" s="489" t="str">
        <f>IF(H29=0,"",IF($H$14=0,"",H29/$H$14))</f>
        <v/>
      </c>
      <c r="J29" s="303">
        <f>SUM(J30:J36)</f>
        <v>0</v>
      </c>
      <c r="K29" s="489" t="str">
        <f>IF(J29=0,"",IF($J$14=0,"",J29/$J$14))</f>
        <v/>
      </c>
      <c r="L29" s="154"/>
      <c r="M29" s="154"/>
      <c r="N29" s="154"/>
      <c r="O29" s="154"/>
      <c r="P29" s="157"/>
      <c r="Q29" s="154"/>
      <c r="S29" s="95" t="e">
        <f>F29/F14</f>
        <v>#DIV/0!</v>
      </c>
      <c r="T29" s="95" t="e">
        <f>H29/H14</f>
        <v>#DIV/0!</v>
      </c>
      <c r="U29" s="95" t="e">
        <f>J29/J14</f>
        <v>#DIV/0!</v>
      </c>
    </row>
    <row r="30" spans="1:21" ht="15" customHeight="1">
      <c r="A30" s="154"/>
      <c r="B30" s="112" t="s">
        <v>1</v>
      </c>
      <c r="C30" s="552"/>
      <c r="D30" s="304"/>
      <c r="E30" s="586"/>
      <c r="F30" s="304"/>
      <c r="G30" s="494" t="str">
        <f t="shared" si="15"/>
        <v/>
      </c>
      <c r="H30" s="304">
        <f t="shared" ref="H30:H36" si="16">F30*(1+$H$4)</f>
        <v>0</v>
      </c>
      <c r="I30" s="494"/>
      <c r="J30" s="304">
        <f t="shared" ref="J30:J36" si="17">H30*(1+$J$4)</f>
        <v>0</v>
      </c>
      <c r="K30" s="494"/>
      <c r="L30" s="154"/>
      <c r="M30" s="154"/>
      <c r="N30" s="154"/>
      <c r="O30" s="154"/>
      <c r="P30" s="157"/>
      <c r="Q30" s="154"/>
      <c r="S30" s="93" t="e">
        <f>F30/$F$14</f>
        <v>#DIV/0!</v>
      </c>
      <c r="T30" s="93" t="e">
        <f>H30/$H$14</f>
        <v>#DIV/0!</v>
      </c>
      <c r="U30" s="93" t="e">
        <f>J30/$J$14</f>
        <v>#DIV/0!</v>
      </c>
    </row>
    <row r="31" spans="1:21" ht="15" customHeight="1">
      <c r="A31" s="154"/>
      <c r="B31" s="112" t="s">
        <v>4</v>
      </c>
      <c r="C31" s="552"/>
      <c r="D31" s="304"/>
      <c r="E31" s="586"/>
      <c r="F31" s="304"/>
      <c r="G31" s="494" t="str">
        <f t="shared" si="15"/>
        <v/>
      </c>
      <c r="H31" s="304">
        <f t="shared" si="16"/>
        <v>0</v>
      </c>
      <c r="I31" s="494"/>
      <c r="J31" s="304">
        <f t="shared" si="17"/>
        <v>0</v>
      </c>
      <c r="K31" s="494"/>
      <c r="L31" s="154"/>
      <c r="M31" s="154"/>
      <c r="N31" s="154"/>
      <c r="O31" s="154"/>
      <c r="P31" s="157"/>
      <c r="Q31" s="154"/>
      <c r="S31" s="93" t="e">
        <f>F31/$F$14</f>
        <v>#DIV/0!</v>
      </c>
      <c r="T31" s="93" t="e">
        <f>H31/$H$14</f>
        <v>#DIV/0!</v>
      </c>
      <c r="U31" s="93" t="e">
        <f>J31/$J$14</f>
        <v>#DIV/0!</v>
      </c>
    </row>
    <row r="32" spans="1:21" ht="15" customHeight="1">
      <c r="A32" s="154"/>
      <c r="B32" s="112" t="s">
        <v>435</v>
      </c>
      <c r="C32" s="552"/>
      <c r="D32" s="304"/>
      <c r="E32" s="586"/>
      <c r="F32" s="304"/>
      <c r="G32" s="494" t="str">
        <f t="shared" si="15"/>
        <v/>
      </c>
      <c r="H32" s="304">
        <f t="shared" si="16"/>
        <v>0</v>
      </c>
      <c r="I32" s="494"/>
      <c r="J32" s="304">
        <f t="shared" si="17"/>
        <v>0</v>
      </c>
      <c r="K32" s="494"/>
      <c r="L32" s="154"/>
      <c r="M32" s="154"/>
      <c r="N32" s="154"/>
      <c r="O32" s="154"/>
      <c r="P32" s="157"/>
      <c r="Q32" s="154"/>
      <c r="S32" s="93" t="e">
        <f>F32/$F$14</f>
        <v>#DIV/0!</v>
      </c>
      <c r="T32" s="93" t="e">
        <f>H32/$H$14</f>
        <v>#DIV/0!</v>
      </c>
      <c r="U32" s="93" t="e">
        <f>J32/$J$14</f>
        <v>#DIV/0!</v>
      </c>
    </row>
    <row r="33" spans="1:21" ht="15" customHeight="1">
      <c r="A33" s="154"/>
      <c r="B33" s="112" t="s">
        <v>31</v>
      </c>
      <c r="C33" s="552"/>
      <c r="D33" s="304"/>
      <c r="E33" s="586"/>
      <c r="F33" s="304"/>
      <c r="G33" s="494" t="str">
        <f t="shared" si="15"/>
        <v/>
      </c>
      <c r="H33" s="304">
        <f t="shared" si="16"/>
        <v>0</v>
      </c>
      <c r="I33" s="494"/>
      <c r="J33" s="304">
        <f t="shared" si="17"/>
        <v>0</v>
      </c>
      <c r="K33" s="494"/>
      <c r="L33" s="154"/>
      <c r="M33" s="154"/>
      <c r="N33" s="154"/>
      <c r="O33" s="154"/>
      <c r="P33" s="154"/>
      <c r="Q33" s="154"/>
      <c r="S33" s="93" t="e">
        <f>F33/$F$14</f>
        <v>#DIV/0!</v>
      </c>
      <c r="T33" s="93" t="e">
        <f>H33/$H$14</f>
        <v>#DIV/0!</v>
      </c>
      <c r="U33" s="93" t="e">
        <f>J33/$J$14</f>
        <v>#DIV/0!</v>
      </c>
    </row>
    <row r="34" spans="1:21" ht="15" customHeight="1">
      <c r="A34" s="154"/>
      <c r="B34" s="112" t="s">
        <v>44</v>
      </c>
      <c r="C34" s="552"/>
      <c r="D34" s="304"/>
      <c r="E34" s="586"/>
      <c r="F34" s="304"/>
      <c r="G34" s="494" t="str">
        <f t="shared" si="15"/>
        <v/>
      </c>
      <c r="H34" s="304">
        <f t="shared" si="16"/>
        <v>0</v>
      </c>
      <c r="I34" s="494"/>
      <c r="J34" s="304">
        <f t="shared" si="17"/>
        <v>0</v>
      </c>
      <c r="K34" s="494"/>
      <c r="L34" s="154"/>
      <c r="M34" s="154"/>
      <c r="N34" s="154"/>
      <c r="O34" s="154"/>
      <c r="P34" s="154"/>
      <c r="Q34" s="154"/>
      <c r="S34" s="93" t="e">
        <f>F34/$F$14</f>
        <v>#DIV/0!</v>
      </c>
      <c r="T34" s="93" t="e">
        <f>H34/$H$14</f>
        <v>#DIV/0!</v>
      </c>
      <c r="U34" s="93" t="e">
        <f>J34/$J$14</f>
        <v>#DIV/0!</v>
      </c>
    </row>
    <row r="35" spans="1:21" ht="15" customHeight="1">
      <c r="A35" s="154"/>
      <c r="B35" s="112" t="s">
        <v>408</v>
      </c>
      <c r="C35" s="552"/>
      <c r="D35" s="304"/>
      <c r="E35" s="586"/>
      <c r="F35" s="304"/>
      <c r="G35" s="494" t="str">
        <f t="shared" si="15"/>
        <v/>
      </c>
      <c r="H35" s="304">
        <f t="shared" si="16"/>
        <v>0</v>
      </c>
      <c r="I35" s="494"/>
      <c r="J35" s="304">
        <f t="shared" si="17"/>
        <v>0</v>
      </c>
      <c r="K35" s="494"/>
      <c r="L35" s="154"/>
      <c r="M35" s="154"/>
      <c r="N35" s="154"/>
      <c r="O35" s="154"/>
      <c r="P35" s="154"/>
      <c r="Q35" s="154"/>
      <c r="S35" s="93"/>
      <c r="T35" s="93"/>
      <c r="U35" s="93"/>
    </row>
    <row r="36" spans="1:21" ht="15" customHeight="1">
      <c r="A36" s="154"/>
      <c r="B36" s="112" t="s">
        <v>329</v>
      </c>
      <c r="C36" s="552"/>
      <c r="D36" s="304"/>
      <c r="E36" s="586"/>
      <c r="F36" s="304"/>
      <c r="G36" s="494" t="str">
        <f t="shared" si="15"/>
        <v/>
      </c>
      <c r="H36" s="304">
        <f t="shared" si="16"/>
        <v>0</v>
      </c>
      <c r="I36" s="494"/>
      <c r="J36" s="304">
        <f t="shared" si="17"/>
        <v>0</v>
      </c>
      <c r="K36" s="494"/>
      <c r="L36" s="154"/>
      <c r="M36" s="154"/>
      <c r="N36" s="154"/>
      <c r="O36" s="154"/>
      <c r="P36" s="154"/>
      <c r="Q36" s="154"/>
      <c r="S36" s="93" t="e">
        <f>F36/$F$14</f>
        <v>#DIV/0!</v>
      </c>
      <c r="T36" s="93" t="e">
        <f>H36/$H$14</f>
        <v>#DIV/0!</v>
      </c>
      <c r="U36" s="93" t="e">
        <f>J36/$J$14</f>
        <v>#DIV/0!</v>
      </c>
    </row>
    <row r="37" spans="1:21" ht="20.100000000000001" customHeight="1">
      <c r="A37" s="154"/>
      <c r="B37" s="155" t="s">
        <v>3</v>
      </c>
      <c r="C37" s="239"/>
      <c r="D37" s="303">
        <f t="shared" ref="D37" si="18">SUM(D38:D60)</f>
        <v>0</v>
      </c>
      <c r="E37" s="303"/>
      <c r="F37" s="303">
        <f>SUM(F38:F60)</f>
        <v>0</v>
      </c>
      <c r="G37" s="489" t="str">
        <f t="shared" si="15"/>
        <v/>
      </c>
      <c r="H37" s="303">
        <f>SUM(H38:H60)</f>
        <v>0</v>
      </c>
      <c r="I37" s="489" t="str">
        <f>IF(H37=0,"",IF($H$14=0,"",H37/$H$14))</f>
        <v/>
      </c>
      <c r="J37" s="303">
        <f>SUM(J38:J60)</f>
        <v>0</v>
      </c>
      <c r="K37" s="489" t="str">
        <f>IF(J37=0,"",IF($J$14=0,"",J37/$J$14))</f>
        <v/>
      </c>
      <c r="L37" s="154"/>
      <c r="M37" s="154"/>
      <c r="N37" s="154"/>
      <c r="O37" s="154"/>
      <c r="P37" s="154"/>
      <c r="Q37" s="154"/>
      <c r="S37" s="95" t="e">
        <f>F37/F14</f>
        <v>#DIV/0!</v>
      </c>
      <c r="T37" s="95" t="e">
        <f>H37/H14</f>
        <v>#DIV/0!</v>
      </c>
      <c r="U37" s="95" t="e">
        <f>J37/J14</f>
        <v>#DIV/0!</v>
      </c>
    </row>
    <row r="38" spans="1:21" ht="15" customHeight="1">
      <c r="A38" s="154"/>
      <c r="B38" s="112" t="s">
        <v>425</v>
      </c>
      <c r="C38" s="552" t="s">
        <v>556</v>
      </c>
      <c r="D38" s="304"/>
      <c r="E38" s="586"/>
      <c r="F38" s="304"/>
      <c r="G38" s="494"/>
      <c r="H38" s="304"/>
      <c r="I38" s="494"/>
      <c r="J38" s="304"/>
      <c r="K38" s="494"/>
      <c r="L38" s="154"/>
      <c r="M38" s="154"/>
      <c r="N38" s="154"/>
      <c r="O38" s="154"/>
      <c r="P38" s="154"/>
      <c r="Q38" s="154"/>
      <c r="S38" s="93" t="e">
        <f t="shared" ref="S38:S48" si="19">F38/$F$14</f>
        <v>#DIV/0!</v>
      </c>
      <c r="T38" s="93" t="e">
        <f t="shared" ref="T38:T48" si="20">H38/$H$14</f>
        <v>#DIV/0!</v>
      </c>
      <c r="U38" s="93" t="e">
        <f t="shared" ref="U38:U48" si="21">J38/$J$14</f>
        <v>#DIV/0!</v>
      </c>
    </row>
    <row r="39" spans="1:21" ht="15" customHeight="1">
      <c r="A39" s="154"/>
      <c r="B39" s="112" t="s">
        <v>325</v>
      </c>
      <c r="C39" s="552"/>
      <c r="D39" s="304"/>
      <c r="E39" s="586"/>
      <c r="F39" s="304"/>
      <c r="G39" s="494"/>
      <c r="H39" s="304">
        <f t="shared" ref="H39:H60" si="22">F39*(1+$H$4)</f>
        <v>0</v>
      </c>
      <c r="I39" s="494"/>
      <c r="J39" s="304">
        <f t="shared" ref="J39:J60" si="23">H39*(1+$J$4)</f>
        <v>0</v>
      </c>
      <c r="K39" s="494"/>
      <c r="L39" s="154"/>
      <c r="M39" s="154"/>
      <c r="N39" s="154"/>
      <c r="O39" s="154"/>
      <c r="P39" s="154"/>
      <c r="Q39" s="154"/>
      <c r="S39" s="93" t="e">
        <f t="shared" si="19"/>
        <v>#DIV/0!</v>
      </c>
      <c r="T39" s="93" t="e">
        <f t="shared" si="20"/>
        <v>#DIV/0!</v>
      </c>
      <c r="U39" s="93" t="e">
        <f t="shared" si="21"/>
        <v>#DIV/0!</v>
      </c>
    </row>
    <row r="40" spans="1:21" ht="15" customHeight="1">
      <c r="A40" s="154"/>
      <c r="B40" s="112" t="s">
        <v>326</v>
      </c>
      <c r="C40" s="552"/>
      <c r="D40" s="304"/>
      <c r="E40" s="586"/>
      <c r="F40" s="304"/>
      <c r="G40" s="494"/>
      <c r="H40" s="304">
        <f t="shared" si="22"/>
        <v>0</v>
      </c>
      <c r="I40" s="494"/>
      <c r="J40" s="304">
        <f t="shared" si="23"/>
        <v>0</v>
      </c>
      <c r="K40" s="494"/>
      <c r="L40" s="154"/>
      <c r="M40" s="154"/>
      <c r="N40" s="154"/>
      <c r="O40" s="154"/>
      <c r="P40" s="154"/>
      <c r="Q40" s="154"/>
      <c r="S40" s="93" t="e">
        <f t="shared" si="19"/>
        <v>#DIV/0!</v>
      </c>
      <c r="T40" s="93" t="e">
        <f t="shared" si="20"/>
        <v>#DIV/0!</v>
      </c>
      <c r="U40" s="93" t="e">
        <f t="shared" si="21"/>
        <v>#DIV/0!</v>
      </c>
    </row>
    <row r="41" spans="1:21" ht="15" customHeight="1">
      <c r="A41" s="154"/>
      <c r="B41" s="112" t="s">
        <v>213</v>
      </c>
      <c r="C41" s="552"/>
      <c r="D41" s="304"/>
      <c r="E41" s="586"/>
      <c r="F41" s="304"/>
      <c r="G41" s="494"/>
      <c r="H41" s="304">
        <f t="shared" si="22"/>
        <v>0</v>
      </c>
      <c r="I41" s="494"/>
      <c r="J41" s="304">
        <f t="shared" si="23"/>
        <v>0</v>
      </c>
      <c r="K41" s="494"/>
      <c r="L41" s="154"/>
      <c r="M41" s="154"/>
      <c r="N41" s="154"/>
      <c r="O41" s="154"/>
      <c r="P41" s="154"/>
      <c r="Q41" s="154"/>
      <c r="S41" s="93" t="e">
        <f t="shared" si="19"/>
        <v>#DIV/0!</v>
      </c>
      <c r="T41" s="93" t="e">
        <f t="shared" si="20"/>
        <v>#DIV/0!</v>
      </c>
      <c r="U41" s="93" t="e">
        <f t="shared" si="21"/>
        <v>#DIV/0!</v>
      </c>
    </row>
    <row r="42" spans="1:21" ht="15" customHeight="1">
      <c r="A42" s="154"/>
      <c r="B42" s="112" t="s">
        <v>390</v>
      </c>
      <c r="C42" s="552"/>
      <c r="D42" s="304"/>
      <c r="E42" s="586"/>
      <c r="F42" s="304"/>
      <c r="G42" s="494"/>
      <c r="H42" s="304">
        <f t="shared" si="22"/>
        <v>0</v>
      </c>
      <c r="I42" s="494"/>
      <c r="J42" s="304">
        <f t="shared" si="23"/>
        <v>0</v>
      </c>
      <c r="K42" s="494"/>
      <c r="L42" s="154"/>
      <c r="M42" s="154"/>
      <c r="N42" s="154"/>
      <c r="O42" s="154"/>
      <c r="P42" s="154"/>
      <c r="Q42" s="154"/>
      <c r="S42" s="93" t="e">
        <f t="shared" si="19"/>
        <v>#DIV/0!</v>
      </c>
      <c r="T42" s="93" t="e">
        <f t="shared" si="20"/>
        <v>#DIV/0!</v>
      </c>
      <c r="U42" s="93" t="e">
        <f t="shared" si="21"/>
        <v>#DIV/0!</v>
      </c>
    </row>
    <row r="43" spans="1:21" ht="15" customHeight="1">
      <c r="A43" s="154"/>
      <c r="B43" s="112" t="s">
        <v>436</v>
      </c>
      <c r="C43" s="552"/>
      <c r="D43" s="304"/>
      <c r="E43" s="586"/>
      <c r="F43" s="304"/>
      <c r="G43" s="494"/>
      <c r="H43" s="304">
        <f t="shared" si="22"/>
        <v>0</v>
      </c>
      <c r="I43" s="494"/>
      <c r="J43" s="304">
        <f t="shared" si="23"/>
        <v>0</v>
      </c>
      <c r="K43" s="494"/>
      <c r="L43" s="154"/>
      <c r="M43" s="154"/>
      <c r="N43" s="154"/>
      <c r="O43" s="154"/>
      <c r="P43" s="154"/>
      <c r="Q43" s="154"/>
      <c r="S43" s="93" t="e">
        <f t="shared" si="19"/>
        <v>#DIV/0!</v>
      </c>
      <c r="T43" s="93" t="e">
        <f t="shared" si="20"/>
        <v>#DIV/0!</v>
      </c>
      <c r="U43" s="93" t="e">
        <f t="shared" si="21"/>
        <v>#DIV/0!</v>
      </c>
    </row>
    <row r="44" spans="1:21" ht="15" customHeight="1">
      <c r="A44" s="154"/>
      <c r="B44" s="112" t="s">
        <v>32</v>
      </c>
      <c r="C44" s="552"/>
      <c r="D44" s="304"/>
      <c r="E44" s="586"/>
      <c r="F44" s="304"/>
      <c r="G44" s="494"/>
      <c r="H44" s="304">
        <f t="shared" si="22"/>
        <v>0</v>
      </c>
      <c r="I44" s="494"/>
      <c r="J44" s="304">
        <f t="shared" si="23"/>
        <v>0</v>
      </c>
      <c r="K44" s="494"/>
      <c r="L44" s="154"/>
      <c r="M44" s="154"/>
      <c r="N44" s="154"/>
      <c r="O44" s="154"/>
      <c r="P44" s="154"/>
      <c r="Q44" s="154"/>
      <c r="S44" s="93" t="e">
        <f t="shared" si="19"/>
        <v>#DIV/0!</v>
      </c>
      <c r="T44" s="93" t="e">
        <f t="shared" si="20"/>
        <v>#DIV/0!</v>
      </c>
      <c r="U44" s="93" t="e">
        <f t="shared" si="21"/>
        <v>#DIV/0!</v>
      </c>
    </row>
    <row r="45" spans="1:21" ht="15" customHeight="1">
      <c r="A45" s="154"/>
      <c r="B45" s="112" t="s">
        <v>437</v>
      </c>
      <c r="C45" s="552"/>
      <c r="D45" s="304"/>
      <c r="E45" s="586"/>
      <c r="F45" s="304"/>
      <c r="G45" s="494"/>
      <c r="H45" s="304">
        <f t="shared" si="22"/>
        <v>0</v>
      </c>
      <c r="I45" s="494"/>
      <c r="J45" s="304">
        <f t="shared" si="23"/>
        <v>0</v>
      </c>
      <c r="K45" s="494"/>
      <c r="L45" s="154"/>
      <c r="M45" s="154"/>
      <c r="N45" s="154"/>
      <c r="O45" s="154"/>
      <c r="P45" s="154"/>
      <c r="Q45" s="154"/>
      <c r="S45" s="93" t="e">
        <f t="shared" si="19"/>
        <v>#DIV/0!</v>
      </c>
      <c r="T45" s="93" t="e">
        <f t="shared" si="20"/>
        <v>#DIV/0!</v>
      </c>
      <c r="U45" s="93" t="e">
        <f t="shared" si="21"/>
        <v>#DIV/0!</v>
      </c>
    </row>
    <row r="46" spans="1:21" ht="15" customHeight="1">
      <c r="A46" s="154"/>
      <c r="B46" s="112" t="s">
        <v>438</v>
      </c>
      <c r="C46" s="552"/>
      <c r="D46" s="304"/>
      <c r="E46" s="586"/>
      <c r="F46" s="304"/>
      <c r="G46" s="494"/>
      <c r="H46" s="304">
        <f t="shared" si="22"/>
        <v>0</v>
      </c>
      <c r="I46" s="494"/>
      <c r="J46" s="304">
        <f t="shared" si="23"/>
        <v>0</v>
      </c>
      <c r="K46" s="494"/>
      <c r="L46" s="154"/>
      <c r="M46" s="154"/>
      <c r="N46" s="154"/>
      <c r="O46" s="154"/>
      <c r="P46" s="154"/>
      <c r="Q46" s="154"/>
      <c r="S46" s="93" t="e">
        <f t="shared" si="19"/>
        <v>#DIV/0!</v>
      </c>
      <c r="T46" s="93" t="e">
        <f t="shared" si="20"/>
        <v>#DIV/0!</v>
      </c>
      <c r="U46" s="93" t="e">
        <f t="shared" si="21"/>
        <v>#DIV/0!</v>
      </c>
    </row>
    <row r="47" spans="1:21" ht="15" customHeight="1">
      <c r="A47" s="154"/>
      <c r="B47" s="112" t="s">
        <v>217</v>
      </c>
      <c r="C47" s="552"/>
      <c r="D47" s="304"/>
      <c r="E47" s="586"/>
      <c r="F47" s="304"/>
      <c r="G47" s="494"/>
      <c r="H47" s="304">
        <f t="shared" si="22"/>
        <v>0</v>
      </c>
      <c r="I47" s="494"/>
      <c r="J47" s="304">
        <f t="shared" si="23"/>
        <v>0</v>
      </c>
      <c r="K47" s="494"/>
      <c r="L47" s="154"/>
      <c r="M47" s="154"/>
      <c r="N47" s="154"/>
      <c r="O47" s="154"/>
      <c r="P47" s="154"/>
      <c r="Q47" s="154"/>
      <c r="S47" s="93" t="e">
        <f t="shared" si="19"/>
        <v>#DIV/0!</v>
      </c>
      <c r="T47" s="93" t="e">
        <f t="shared" si="20"/>
        <v>#DIV/0!</v>
      </c>
      <c r="U47" s="93" t="e">
        <f t="shared" si="21"/>
        <v>#DIV/0!</v>
      </c>
    </row>
    <row r="48" spans="1:21" ht="15" customHeight="1">
      <c r="A48" s="154"/>
      <c r="B48" s="112" t="s">
        <v>318</v>
      </c>
      <c r="C48" s="552"/>
      <c r="D48" s="304"/>
      <c r="E48" s="586"/>
      <c r="F48" s="304"/>
      <c r="G48" s="494"/>
      <c r="H48" s="304">
        <f t="shared" si="22"/>
        <v>0</v>
      </c>
      <c r="I48" s="494"/>
      <c r="J48" s="304">
        <f t="shared" si="23"/>
        <v>0</v>
      </c>
      <c r="K48" s="494"/>
      <c r="L48" s="154"/>
      <c r="M48" s="154"/>
      <c r="N48" s="154"/>
      <c r="O48" s="154"/>
      <c r="P48" s="154"/>
      <c r="Q48" s="154"/>
      <c r="S48" s="93" t="e">
        <f t="shared" si="19"/>
        <v>#DIV/0!</v>
      </c>
      <c r="T48" s="93" t="e">
        <f t="shared" si="20"/>
        <v>#DIV/0!</v>
      </c>
      <c r="U48" s="93" t="e">
        <f t="shared" si="21"/>
        <v>#DIV/0!</v>
      </c>
    </row>
    <row r="49" spans="1:21" ht="15" customHeight="1">
      <c r="A49" s="154"/>
      <c r="B49" s="112" t="s">
        <v>426</v>
      </c>
      <c r="C49" s="552"/>
      <c r="D49" s="304"/>
      <c r="E49" s="586"/>
      <c r="F49" s="304"/>
      <c r="G49" s="494"/>
      <c r="H49" s="304">
        <f t="shared" si="22"/>
        <v>0</v>
      </c>
      <c r="I49" s="494"/>
      <c r="J49" s="304">
        <f t="shared" si="23"/>
        <v>0</v>
      </c>
      <c r="K49" s="494"/>
      <c r="L49" s="154"/>
      <c r="M49" s="154"/>
      <c r="N49" s="154"/>
      <c r="O49" s="154"/>
      <c r="P49" s="154"/>
      <c r="Q49" s="154"/>
      <c r="S49" s="93"/>
      <c r="T49" s="93"/>
      <c r="U49" s="93"/>
    </row>
    <row r="50" spans="1:21" ht="15" customHeight="1">
      <c r="A50" s="154"/>
      <c r="B50" s="112" t="s">
        <v>427</v>
      </c>
      <c r="C50" s="552"/>
      <c r="D50" s="304"/>
      <c r="E50" s="586"/>
      <c r="F50" s="304"/>
      <c r="G50" s="494"/>
      <c r="H50" s="304">
        <f t="shared" si="22"/>
        <v>0</v>
      </c>
      <c r="I50" s="494"/>
      <c r="J50" s="304">
        <f t="shared" si="23"/>
        <v>0</v>
      </c>
      <c r="K50" s="494"/>
      <c r="L50" s="154"/>
      <c r="M50" s="154"/>
      <c r="N50" s="154"/>
      <c r="O50" s="154"/>
      <c r="P50" s="154"/>
      <c r="Q50" s="154"/>
      <c r="S50" s="93" t="e">
        <f t="shared" ref="S50:S60" si="24">F50/$F$14</f>
        <v>#DIV/0!</v>
      </c>
      <c r="T50" s="93" t="e">
        <f t="shared" ref="T50:T60" si="25">H50/$H$14</f>
        <v>#DIV/0!</v>
      </c>
      <c r="U50" s="93" t="e">
        <f t="shared" ref="U50:U60" si="26">J50/$J$14</f>
        <v>#DIV/0!</v>
      </c>
    </row>
    <row r="51" spans="1:21" ht="15" customHeight="1">
      <c r="A51" s="154"/>
      <c r="B51" s="112" t="s">
        <v>214</v>
      </c>
      <c r="C51" s="552"/>
      <c r="D51" s="304"/>
      <c r="E51" s="586"/>
      <c r="F51" s="304"/>
      <c r="G51" s="494"/>
      <c r="H51" s="304">
        <f t="shared" si="22"/>
        <v>0</v>
      </c>
      <c r="I51" s="494"/>
      <c r="J51" s="304">
        <f t="shared" si="23"/>
        <v>0</v>
      </c>
      <c r="K51" s="494"/>
      <c r="L51" s="154"/>
      <c r="M51" s="154"/>
      <c r="N51" s="154"/>
      <c r="O51" s="154"/>
      <c r="P51" s="154"/>
      <c r="Q51" s="154"/>
      <c r="S51" s="93" t="e">
        <f t="shared" si="24"/>
        <v>#DIV/0!</v>
      </c>
      <c r="T51" s="93" t="e">
        <f t="shared" si="25"/>
        <v>#DIV/0!</v>
      </c>
      <c r="U51" s="93" t="e">
        <f t="shared" si="26"/>
        <v>#DIV/0!</v>
      </c>
    </row>
    <row r="52" spans="1:21" ht="15" customHeight="1">
      <c r="A52" s="154"/>
      <c r="B52" s="112" t="s">
        <v>439</v>
      </c>
      <c r="C52" s="552"/>
      <c r="D52" s="304"/>
      <c r="E52" s="586"/>
      <c r="F52" s="304"/>
      <c r="G52" s="494"/>
      <c r="H52" s="304">
        <f t="shared" si="22"/>
        <v>0</v>
      </c>
      <c r="I52" s="494"/>
      <c r="J52" s="304">
        <f t="shared" si="23"/>
        <v>0</v>
      </c>
      <c r="K52" s="494"/>
      <c r="L52" s="154"/>
      <c r="M52" s="154"/>
      <c r="N52" s="154"/>
      <c r="O52" s="154"/>
      <c r="P52" s="154"/>
      <c r="Q52" s="154"/>
      <c r="S52" s="93" t="e">
        <f t="shared" si="24"/>
        <v>#DIV/0!</v>
      </c>
      <c r="T52" s="93" t="e">
        <f t="shared" si="25"/>
        <v>#DIV/0!</v>
      </c>
      <c r="U52" s="93" t="e">
        <f t="shared" si="26"/>
        <v>#DIV/0!</v>
      </c>
    </row>
    <row r="53" spans="1:21" ht="15" customHeight="1">
      <c r="A53" s="154"/>
      <c r="B53" s="112" t="s">
        <v>316</v>
      </c>
      <c r="C53" s="552"/>
      <c r="D53" s="304"/>
      <c r="E53" s="586"/>
      <c r="F53" s="304"/>
      <c r="G53" s="494"/>
      <c r="H53" s="304">
        <f t="shared" si="22"/>
        <v>0</v>
      </c>
      <c r="I53" s="494"/>
      <c r="J53" s="304">
        <f t="shared" si="23"/>
        <v>0</v>
      </c>
      <c r="K53" s="494"/>
      <c r="L53" s="154"/>
      <c r="M53" s="154"/>
      <c r="N53" s="154"/>
      <c r="O53" s="154"/>
      <c r="P53" s="154"/>
      <c r="Q53" s="154"/>
      <c r="S53" s="93" t="e">
        <f t="shared" si="24"/>
        <v>#DIV/0!</v>
      </c>
      <c r="T53" s="93" t="e">
        <f t="shared" si="25"/>
        <v>#DIV/0!</v>
      </c>
      <c r="U53" s="93" t="e">
        <f t="shared" si="26"/>
        <v>#DIV/0!</v>
      </c>
    </row>
    <row r="54" spans="1:21" ht="15" customHeight="1">
      <c r="A54" s="154"/>
      <c r="B54" s="112" t="s">
        <v>317</v>
      </c>
      <c r="C54" s="552"/>
      <c r="D54" s="304"/>
      <c r="E54" s="586"/>
      <c r="F54" s="304"/>
      <c r="G54" s="494"/>
      <c r="H54" s="304">
        <f t="shared" si="22"/>
        <v>0</v>
      </c>
      <c r="I54" s="494"/>
      <c r="J54" s="304">
        <f t="shared" si="23"/>
        <v>0</v>
      </c>
      <c r="K54" s="494"/>
      <c r="L54" s="154"/>
      <c r="M54" s="154"/>
      <c r="N54" s="154"/>
      <c r="O54" s="154"/>
      <c r="P54" s="154"/>
      <c r="Q54" s="154"/>
      <c r="S54" s="93" t="e">
        <f t="shared" si="24"/>
        <v>#DIV/0!</v>
      </c>
      <c r="T54" s="93" t="e">
        <f t="shared" si="25"/>
        <v>#DIV/0!</v>
      </c>
      <c r="U54" s="93" t="e">
        <f t="shared" si="26"/>
        <v>#DIV/0!</v>
      </c>
    </row>
    <row r="55" spans="1:21" ht="15" customHeight="1">
      <c r="A55" s="154"/>
      <c r="B55" s="112" t="s">
        <v>275</v>
      </c>
      <c r="C55" s="552" t="s">
        <v>556</v>
      </c>
      <c r="D55" s="304"/>
      <c r="E55" s="586"/>
      <c r="F55" s="304"/>
      <c r="G55" s="494"/>
      <c r="H55" s="304">
        <f t="shared" si="22"/>
        <v>0</v>
      </c>
      <c r="I55" s="494"/>
      <c r="J55" s="304">
        <f t="shared" si="23"/>
        <v>0</v>
      </c>
      <c r="K55" s="494"/>
      <c r="L55" s="154"/>
      <c r="M55" s="154"/>
      <c r="N55" s="154"/>
      <c r="O55" s="154"/>
      <c r="P55" s="154"/>
      <c r="Q55" s="154"/>
      <c r="S55" s="93" t="e">
        <f t="shared" si="24"/>
        <v>#DIV/0!</v>
      </c>
      <c r="T55" s="93" t="e">
        <f t="shared" si="25"/>
        <v>#DIV/0!</v>
      </c>
      <c r="U55" s="93" t="e">
        <f t="shared" si="26"/>
        <v>#DIV/0!</v>
      </c>
    </row>
    <row r="56" spans="1:21" ht="15" customHeight="1">
      <c r="A56" s="154"/>
      <c r="B56" s="112" t="s">
        <v>440</v>
      </c>
      <c r="C56" s="552" t="s">
        <v>556</v>
      </c>
      <c r="D56" s="304"/>
      <c r="E56" s="586"/>
      <c r="F56" s="304"/>
      <c r="G56" s="494"/>
      <c r="H56" s="304">
        <f t="shared" si="22"/>
        <v>0</v>
      </c>
      <c r="I56" s="494"/>
      <c r="J56" s="304">
        <f t="shared" si="23"/>
        <v>0</v>
      </c>
      <c r="K56" s="494"/>
      <c r="L56" s="154"/>
      <c r="M56" s="154"/>
      <c r="N56" s="154"/>
      <c r="O56" s="154"/>
      <c r="P56" s="154"/>
      <c r="Q56" s="154"/>
      <c r="S56" s="93" t="e">
        <f t="shared" si="24"/>
        <v>#DIV/0!</v>
      </c>
      <c r="T56" s="93" t="e">
        <f t="shared" si="25"/>
        <v>#DIV/0!</v>
      </c>
      <c r="U56" s="93" t="e">
        <f t="shared" si="26"/>
        <v>#DIV/0!</v>
      </c>
    </row>
    <row r="57" spans="1:21" ht="15" customHeight="1">
      <c r="A57" s="154"/>
      <c r="B57" s="112" t="s">
        <v>409</v>
      </c>
      <c r="C57" s="552"/>
      <c r="D57" s="304"/>
      <c r="E57" s="586"/>
      <c r="F57" s="304"/>
      <c r="G57" s="494"/>
      <c r="H57" s="304">
        <f t="shared" si="22"/>
        <v>0</v>
      </c>
      <c r="I57" s="494"/>
      <c r="J57" s="304">
        <f t="shared" si="23"/>
        <v>0</v>
      </c>
      <c r="K57" s="494"/>
      <c r="L57" s="154"/>
      <c r="M57" s="154"/>
      <c r="N57" s="154"/>
      <c r="O57" s="154"/>
      <c r="P57" s="154"/>
      <c r="Q57" s="154"/>
      <c r="S57" s="93" t="e">
        <f t="shared" si="24"/>
        <v>#DIV/0!</v>
      </c>
      <c r="T57" s="93" t="e">
        <f t="shared" si="25"/>
        <v>#DIV/0!</v>
      </c>
      <c r="U57" s="93" t="e">
        <f t="shared" si="26"/>
        <v>#DIV/0!</v>
      </c>
    </row>
    <row r="58" spans="1:21" ht="15" customHeight="1">
      <c r="A58" s="154"/>
      <c r="B58" s="112" t="s">
        <v>327</v>
      </c>
      <c r="C58" s="552"/>
      <c r="D58" s="304"/>
      <c r="E58" s="586"/>
      <c r="F58" s="304"/>
      <c r="G58" s="494"/>
      <c r="H58" s="304">
        <f t="shared" si="22"/>
        <v>0</v>
      </c>
      <c r="I58" s="494"/>
      <c r="J58" s="304">
        <f t="shared" si="23"/>
        <v>0</v>
      </c>
      <c r="K58" s="494"/>
      <c r="L58" s="154"/>
      <c r="M58" s="154"/>
      <c r="N58" s="154"/>
      <c r="O58" s="154"/>
      <c r="P58" s="154"/>
      <c r="Q58" s="154"/>
      <c r="S58" s="93" t="e">
        <f t="shared" si="24"/>
        <v>#DIV/0!</v>
      </c>
      <c r="T58" s="93" t="e">
        <f t="shared" si="25"/>
        <v>#DIV/0!</v>
      </c>
      <c r="U58" s="93" t="e">
        <f t="shared" si="26"/>
        <v>#DIV/0!</v>
      </c>
    </row>
    <row r="59" spans="1:21" ht="15" customHeight="1">
      <c r="A59" s="154"/>
      <c r="B59" s="112" t="s">
        <v>563</v>
      </c>
      <c r="C59" s="552" t="s">
        <v>556</v>
      </c>
      <c r="D59" s="304"/>
      <c r="E59" s="586"/>
      <c r="F59" s="304"/>
      <c r="G59" s="494"/>
      <c r="H59" s="304"/>
      <c r="I59" s="494"/>
      <c r="J59" s="304"/>
      <c r="K59" s="494"/>
      <c r="L59" s="154"/>
      <c r="M59" s="154"/>
      <c r="N59" s="154"/>
      <c r="O59" s="154"/>
      <c r="P59" s="154"/>
      <c r="Q59" s="154"/>
      <c r="S59" s="93"/>
      <c r="T59" s="93"/>
      <c r="U59" s="93"/>
    </row>
    <row r="60" spans="1:21" ht="15" customHeight="1">
      <c r="A60" s="154"/>
      <c r="B60" s="112" t="s">
        <v>328</v>
      </c>
      <c r="C60" s="552"/>
      <c r="D60" s="304"/>
      <c r="E60" s="586"/>
      <c r="F60" s="304"/>
      <c r="G60" s="494"/>
      <c r="H60" s="304">
        <f t="shared" si="22"/>
        <v>0</v>
      </c>
      <c r="I60" s="494"/>
      <c r="J60" s="304">
        <f t="shared" si="23"/>
        <v>0</v>
      </c>
      <c r="K60" s="494"/>
      <c r="L60" s="154"/>
      <c r="M60" s="154"/>
      <c r="N60" s="154"/>
      <c r="O60" s="154"/>
      <c r="P60" s="154"/>
      <c r="Q60" s="154"/>
      <c r="S60" s="93" t="e">
        <f t="shared" si="24"/>
        <v>#DIV/0!</v>
      </c>
      <c r="T60" s="93" t="e">
        <f t="shared" si="25"/>
        <v>#DIV/0!</v>
      </c>
      <c r="U60" s="93" t="e">
        <f t="shared" si="26"/>
        <v>#DIV/0!</v>
      </c>
    </row>
    <row r="61" spans="1:21" ht="20.100000000000001" customHeight="1">
      <c r="A61" s="154"/>
      <c r="B61" s="501" t="s">
        <v>227</v>
      </c>
      <c r="C61" s="501"/>
      <c r="D61" s="502">
        <f t="shared" ref="D61" si="27">D27-D29-D37</f>
        <v>0</v>
      </c>
      <c r="E61" s="502"/>
      <c r="F61" s="502">
        <f>F27-F29-F37</f>
        <v>0</v>
      </c>
      <c r="G61" s="503"/>
      <c r="H61" s="502">
        <f>H27-H29-H37</f>
        <v>0</v>
      </c>
      <c r="I61" s="503"/>
      <c r="J61" s="502">
        <f>J27-J29-J37</f>
        <v>0</v>
      </c>
      <c r="K61" s="503"/>
      <c r="L61" s="154"/>
      <c r="M61" s="154"/>
      <c r="N61" s="154"/>
      <c r="O61" s="154"/>
      <c r="P61" s="154"/>
      <c r="Q61" s="154"/>
      <c r="S61" s="94" t="e">
        <f>F61/F14</f>
        <v>#DIV/0!</v>
      </c>
      <c r="T61" s="94" t="e">
        <f>H61/H14</f>
        <v>#DIV/0!</v>
      </c>
      <c r="U61" s="94" t="e">
        <f>J61/J14</f>
        <v>#DIV/0!</v>
      </c>
    </row>
    <row r="62" spans="1:21" ht="20.100000000000001" customHeight="1">
      <c r="A62" s="154"/>
      <c r="B62" s="155" t="s">
        <v>5</v>
      </c>
      <c r="C62" s="239"/>
      <c r="D62" s="303">
        <f t="shared" ref="D62" si="28">SUM(D63:D65)</f>
        <v>0</v>
      </c>
      <c r="E62" s="303"/>
      <c r="F62" s="303">
        <f>SUM(F63:F65)</f>
        <v>0</v>
      </c>
      <c r="G62" s="489" t="str">
        <f>IF(F62=0,"",IF($F$14=0,"",F62/$F$14))</f>
        <v/>
      </c>
      <c r="H62" s="303">
        <f>SUM(H63:H65)</f>
        <v>0</v>
      </c>
      <c r="I62" s="489" t="str">
        <f>IF(H62=0,"",IF($H$14=0,"",H62/$H$14))</f>
        <v/>
      </c>
      <c r="J62" s="303">
        <f>SUM(J63:J65)</f>
        <v>0</v>
      </c>
      <c r="K62" s="489" t="str">
        <f>IF(J62=0,"",IF($J$14=0,"",J62/$J$14))</f>
        <v/>
      </c>
      <c r="L62" s="154"/>
      <c r="M62" s="154"/>
      <c r="N62" s="154"/>
      <c r="O62" s="154"/>
      <c r="P62" s="154"/>
      <c r="Q62" s="154"/>
      <c r="S62" s="99" t="e">
        <f>F62/F14</f>
        <v>#DIV/0!</v>
      </c>
      <c r="T62" s="99" t="e">
        <f>H62/H14</f>
        <v>#DIV/0!</v>
      </c>
      <c r="U62" s="99" t="e">
        <f>J62/J14</f>
        <v>#DIV/0!</v>
      </c>
    </row>
    <row r="63" spans="1:21" ht="15" customHeight="1">
      <c r="A63" s="154"/>
      <c r="B63" s="159" t="s">
        <v>441</v>
      </c>
      <c r="C63" s="159"/>
      <c r="D63" s="304"/>
      <c r="E63" s="159"/>
      <c r="F63" s="304"/>
      <c r="G63" s="494"/>
      <c r="H63" s="304"/>
      <c r="I63" s="494"/>
      <c r="J63" s="304"/>
      <c r="K63" s="494"/>
      <c r="L63" s="154"/>
      <c r="M63" s="154"/>
      <c r="N63" s="154"/>
      <c r="O63" s="154"/>
      <c r="P63" s="154"/>
      <c r="Q63" s="154"/>
      <c r="S63" s="93" t="e">
        <f>F63/$F$14</f>
        <v>#DIV/0!</v>
      </c>
      <c r="T63" s="93" t="e">
        <f>H63/$H$14</f>
        <v>#DIV/0!</v>
      </c>
      <c r="U63" s="93" t="e">
        <f>J63/$J$14</f>
        <v>#DIV/0!</v>
      </c>
    </row>
    <row r="64" spans="1:21" ht="15" customHeight="1">
      <c r="A64" s="154"/>
      <c r="B64" s="159" t="s">
        <v>330</v>
      </c>
      <c r="C64" s="159"/>
      <c r="D64" s="302">
        <f t="shared" ref="D64" si="29">(0.0068+0.0055)*D67</f>
        <v>0</v>
      </c>
      <c r="E64" s="302"/>
      <c r="F64" s="302">
        <f>(0.0068+0.0055)*F67</f>
        <v>0</v>
      </c>
      <c r="G64" s="302"/>
      <c r="H64" s="302">
        <f>(0.0068+0.0055)*H67</f>
        <v>0</v>
      </c>
      <c r="I64" s="302"/>
      <c r="J64" s="302">
        <f>(0.0068+0.0055)*J67</f>
        <v>0</v>
      </c>
      <c r="K64" s="302"/>
      <c r="L64" s="154"/>
      <c r="M64" s="154"/>
      <c r="N64" s="154"/>
      <c r="O64" s="154"/>
      <c r="P64" s="154"/>
      <c r="Q64" s="154"/>
      <c r="S64" s="93" t="e">
        <f>F64/$F$14</f>
        <v>#DIV/0!</v>
      </c>
      <c r="T64" s="93" t="e">
        <f>H64/$H$14</f>
        <v>#DIV/0!</v>
      </c>
      <c r="U64" s="93" t="e">
        <f>J64/$J$14</f>
        <v>#DIV/0!</v>
      </c>
    </row>
    <row r="65" spans="1:21" ht="15" customHeight="1">
      <c r="A65" s="154"/>
      <c r="B65" s="159" t="s">
        <v>419</v>
      </c>
      <c r="C65" s="159"/>
      <c r="D65" s="304"/>
      <c r="E65" s="159"/>
      <c r="F65" s="304"/>
      <c r="G65" s="494"/>
      <c r="H65" s="304"/>
      <c r="I65" s="494"/>
      <c r="J65" s="304"/>
      <c r="K65" s="494"/>
      <c r="L65" s="154"/>
      <c r="M65" s="154"/>
      <c r="N65" s="668"/>
      <c r="O65" s="668"/>
      <c r="P65" s="668"/>
      <c r="Q65" s="668"/>
      <c r="S65" s="93" t="e">
        <f>F65/$F$14</f>
        <v>#DIV/0!</v>
      </c>
      <c r="T65" s="93" t="e">
        <f>H65/$H$14</f>
        <v>#DIV/0!</v>
      </c>
      <c r="U65" s="93" t="e">
        <f>J65/$J$14</f>
        <v>#DIV/0!</v>
      </c>
    </row>
    <row r="66" spans="1:21" ht="20.100000000000001" customHeight="1">
      <c r="A66" s="154"/>
      <c r="B66" s="155" t="s">
        <v>6</v>
      </c>
      <c r="C66" s="239"/>
      <c r="D66" s="303">
        <f t="shared" ref="D66" si="30">SUM(D67:D73)</f>
        <v>0</v>
      </c>
      <c r="E66" s="303"/>
      <c r="F66" s="303">
        <f>SUM(F67:F73)</f>
        <v>0</v>
      </c>
      <c r="G66" s="489" t="str">
        <f>IF(F66=0,"",IF($F$14=0,"",F66/$F$14))</f>
        <v/>
      </c>
      <c r="H66" s="303">
        <f>SUM(H67:H73)</f>
        <v>0</v>
      </c>
      <c r="I66" s="489" t="str">
        <f>IF(H66=0,"",IF($H$14=0,"",H66/$H$14))</f>
        <v/>
      </c>
      <c r="J66" s="303">
        <f>SUM(J67:J73)</f>
        <v>0</v>
      </c>
      <c r="K66" s="489" t="str">
        <f>IF(J66=0,"",IF($J$14=0,"",J66/$J$14))</f>
        <v/>
      </c>
      <c r="L66" s="154"/>
      <c r="M66" s="154"/>
      <c r="N66" s="681" t="s">
        <v>470</v>
      </c>
      <c r="O66" s="681"/>
      <c r="P66" s="681"/>
      <c r="Q66" s="681"/>
      <c r="S66" s="99" t="e">
        <f>F66/F14</f>
        <v>#DIV/0!</v>
      </c>
      <c r="T66" s="99" t="e">
        <f>H66/H14</f>
        <v>#DIV/0!</v>
      </c>
      <c r="U66" s="99" t="e">
        <f>J66/J14</f>
        <v>#DIV/0!</v>
      </c>
    </row>
    <row r="67" spans="1:21" ht="15" customHeight="1">
      <c r="A67" s="154"/>
      <c r="B67" s="112" t="s">
        <v>420</v>
      </c>
      <c r="C67" s="112"/>
      <c r="D67" s="304"/>
      <c r="E67" s="112"/>
      <c r="F67" s="304"/>
      <c r="G67" s="494"/>
      <c r="H67" s="304"/>
      <c r="I67" s="494"/>
      <c r="J67" s="304"/>
      <c r="K67" s="494"/>
      <c r="L67" s="154"/>
      <c r="M67" s="154"/>
      <c r="N67" s="679" t="s">
        <v>375</v>
      </c>
      <c r="O67" s="680"/>
      <c r="P67" s="672" t="s">
        <v>373</v>
      </c>
      <c r="Q67" s="673"/>
      <c r="S67" s="93" t="e">
        <f>F67/$F$14</f>
        <v>#DIV/0!</v>
      </c>
      <c r="T67" s="93" t="e">
        <f>H68/$H$14</f>
        <v>#DIV/0!</v>
      </c>
      <c r="U67" s="93" t="e">
        <f>J68/$J$14</f>
        <v>#DIV/0!</v>
      </c>
    </row>
    <row r="68" spans="1:21" ht="15" customHeight="1">
      <c r="A68" s="154"/>
      <c r="B68" s="112" t="s">
        <v>421</v>
      </c>
      <c r="C68" s="112"/>
      <c r="D68" s="302"/>
      <c r="E68" s="112"/>
      <c r="F68" s="302">
        <f>F67*0.36</f>
        <v>0</v>
      </c>
      <c r="G68" s="302"/>
      <c r="H68" s="302">
        <f t="shared" ref="H68:J68" si="31">H67*0.36</f>
        <v>0</v>
      </c>
      <c r="I68" s="302"/>
      <c r="J68" s="302">
        <f t="shared" si="31"/>
        <v>0</v>
      </c>
      <c r="K68" s="302"/>
      <c r="L68" s="154"/>
      <c r="M68" s="154"/>
      <c r="N68" s="679" t="s">
        <v>376</v>
      </c>
      <c r="O68" s="680"/>
      <c r="P68" s="682" t="s">
        <v>372</v>
      </c>
      <c r="Q68" s="683"/>
      <c r="S68" s="93" t="e">
        <f>F68/$F$14</f>
        <v>#DIV/0!</v>
      </c>
      <c r="T68" s="93" t="e">
        <f>H74/$H$14</f>
        <v>#DIV/0!</v>
      </c>
      <c r="U68" s="93" t="e">
        <f>J74/$J$14</f>
        <v>#DIV/0!</v>
      </c>
    </row>
    <row r="69" spans="1:21" ht="15" customHeight="1">
      <c r="A69" s="154"/>
      <c r="B69" s="112" t="s">
        <v>442</v>
      </c>
      <c r="C69" s="112"/>
      <c r="D69" s="304"/>
      <c r="E69" s="112"/>
      <c r="F69" s="304"/>
      <c r="G69" s="494"/>
      <c r="H69" s="304"/>
      <c r="I69" s="494"/>
      <c r="J69" s="304"/>
      <c r="K69" s="494"/>
      <c r="L69" s="154"/>
      <c r="M69" s="154"/>
      <c r="N69" s="252" t="s">
        <v>369</v>
      </c>
      <c r="O69" s="253"/>
      <c r="P69" s="363" t="s">
        <v>374</v>
      </c>
      <c r="Q69" s="364"/>
      <c r="S69" s="93"/>
      <c r="T69" s="93"/>
      <c r="U69" s="93"/>
    </row>
    <row r="70" spans="1:21" ht="15" customHeight="1">
      <c r="A70" s="154"/>
      <c r="B70" s="112" t="s">
        <v>299</v>
      </c>
      <c r="C70" s="112"/>
      <c r="D70" s="304"/>
      <c r="E70" s="112"/>
      <c r="F70" s="304"/>
      <c r="G70" s="494"/>
      <c r="H70" s="304"/>
      <c r="I70" s="494"/>
      <c r="J70" s="304"/>
      <c r="K70" s="494"/>
      <c r="L70" s="154"/>
      <c r="M70" s="154"/>
      <c r="N70" s="687" t="s">
        <v>371</v>
      </c>
      <c r="O70" s="688"/>
      <c r="P70" s="363" t="s">
        <v>463</v>
      </c>
      <c r="Q70" s="364"/>
      <c r="S70" s="93" t="e">
        <f>F70/$F$14</f>
        <v>#DIV/0!</v>
      </c>
      <c r="T70" s="93" t="e">
        <f>H71/$H$14</f>
        <v>#DIV/0!</v>
      </c>
      <c r="U70" s="93" t="e">
        <f>J71/$J$14</f>
        <v>#DIV/0!</v>
      </c>
    </row>
    <row r="71" spans="1:21" ht="15" customHeight="1">
      <c r="A71" s="154"/>
      <c r="B71" s="112" t="s">
        <v>300</v>
      </c>
      <c r="C71" s="112"/>
      <c r="D71" s="304"/>
      <c r="E71" s="112"/>
      <c r="F71" s="304"/>
      <c r="G71" s="494"/>
      <c r="H71" s="304"/>
      <c r="I71" s="494"/>
      <c r="J71" s="304"/>
      <c r="K71" s="494"/>
      <c r="L71" s="154"/>
      <c r="M71" s="154"/>
      <c r="N71" s="687" t="s">
        <v>466</v>
      </c>
      <c r="O71" s="688"/>
      <c r="P71" s="363" t="s">
        <v>464</v>
      </c>
      <c r="Q71" s="364"/>
      <c r="S71" s="93" t="e">
        <f>F71/$F$14</f>
        <v>#DIV/0!</v>
      </c>
      <c r="T71" s="93" t="e">
        <f>H75/$H$14</f>
        <v>#DIV/0!</v>
      </c>
      <c r="U71" s="93" t="e">
        <f>J75/$J$14</f>
        <v>#DIV/0!</v>
      </c>
    </row>
    <row r="72" spans="1:21" ht="15" customHeight="1">
      <c r="A72" s="154"/>
      <c r="B72" s="112" t="s">
        <v>301</v>
      </c>
      <c r="C72" s="112"/>
      <c r="D72" s="304"/>
      <c r="E72" s="112"/>
      <c r="F72" s="304"/>
      <c r="G72" s="494"/>
      <c r="H72" s="304"/>
      <c r="I72" s="494"/>
      <c r="J72" s="304"/>
      <c r="K72" s="494"/>
      <c r="L72" s="154"/>
      <c r="M72" s="154"/>
      <c r="N72" s="687" t="s">
        <v>467</v>
      </c>
      <c r="O72" s="688"/>
      <c r="P72" s="363" t="s">
        <v>465</v>
      </c>
      <c r="Q72" s="364"/>
      <c r="S72" s="93" t="e">
        <f>F72/$F$14</f>
        <v>#DIV/0!</v>
      </c>
      <c r="T72" s="93" t="e">
        <f>H73/$H$14</f>
        <v>#DIV/0!</v>
      </c>
      <c r="U72" s="93" t="e">
        <f>J73/$J$14</f>
        <v>#DIV/0!</v>
      </c>
    </row>
    <row r="73" spans="1:21" ht="15" customHeight="1">
      <c r="A73" s="154"/>
      <c r="B73" s="112" t="s">
        <v>302</v>
      </c>
      <c r="C73" s="112"/>
      <c r="D73" s="304"/>
      <c r="E73" s="112"/>
      <c r="F73" s="304"/>
      <c r="G73" s="494"/>
      <c r="H73" s="304"/>
      <c r="I73" s="494"/>
      <c r="J73" s="304"/>
      <c r="K73" s="494"/>
      <c r="L73" s="154"/>
      <c r="M73" s="154"/>
      <c r="N73" s="687" t="s">
        <v>562</v>
      </c>
      <c r="O73" s="688"/>
      <c r="P73" s="363" t="s">
        <v>464</v>
      </c>
      <c r="Q73" s="364"/>
      <c r="S73" s="93" t="e">
        <f>F73/$F$14</f>
        <v>#DIV/0!</v>
      </c>
      <c r="T73" s="93" t="e">
        <f>H76/$H$14</f>
        <v>#DIV/0!</v>
      </c>
      <c r="U73" s="93" t="e">
        <f>J76/$J$14</f>
        <v>#DIV/0!</v>
      </c>
    </row>
    <row r="74" spans="1:21" ht="20.100000000000001" customHeight="1">
      <c r="A74" s="154"/>
      <c r="B74" s="501" t="s">
        <v>226</v>
      </c>
      <c r="C74" s="501"/>
      <c r="D74" s="502">
        <f t="shared" ref="D74" si="32">D61-D62-D66</f>
        <v>0</v>
      </c>
      <c r="E74" s="502"/>
      <c r="F74" s="502">
        <f>F61-F62-F66</f>
        <v>0</v>
      </c>
      <c r="G74" s="503"/>
      <c r="H74" s="502">
        <f>H61-H62-H66</f>
        <v>0</v>
      </c>
      <c r="I74" s="503"/>
      <c r="J74" s="502">
        <f>J61-J62-J66</f>
        <v>0</v>
      </c>
      <c r="K74" s="503"/>
      <c r="L74" s="154"/>
      <c r="M74" s="154"/>
      <c r="N74" s="575" t="s">
        <v>422</v>
      </c>
      <c r="O74" s="574"/>
      <c r="P74" s="666" t="s">
        <v>423</v>
      </c>
      <c r="Q74" s="667"/>
      <c r="S74" s="94" t="e">
        <f>F74/F14</f>
        <v>#DIV/0!</v>
      </c>
      <c r="T74" s="94" t="e">
        <f>H74/H14</f>
        <v>#DIV/0!</v>
      </c>
      <c r="U74" s="94" t="e">
        <f>J74/J14</f>
        <v>#DIV/0!</v>
      </c>
    </row>
    <row r="75" spans="1:21" ht="20.100000000000001" customHeight="1">
      <c r="A75" s="154"/>
      <c r="B75" s="155" t="s">
        <v>7</v>
      </c>
      <c r="C75" s="239"/>
      <c r="D75" s="303">
        <f t="shared" ref="D75" si="33">SUM(D76:D77)</f>
        <v>0</v>
      </c>
      <c r="E75" s="303"/>
      <c r="F75" s="303">
        <f>SUM(F76:F77)</f>
        <v>0</v>
      </c>
      <c r="G75" s="489" t="str">
        <f>IF(F75=0,"",IF($F$14=0,"",F75/$F$14))</f>
        <v/>
      </c>
      <c r="H75" s="303">
        <f>SUM(H76:H77)</f>
        <v>0</v>
      </c>
      <c r="I75" s="489" t="str">
        <f>IF(H75=0,"",IF($H$14=0,"",H75/$H$14))</f>
        <v/>
      </c>
      <c r="J75" s="303">
        <f>SUM(J76:J77)</f>
        <v>0</v>
      </c>
      <c r="K75" s="489" t="str">
        <f>IF(J75=0,"",IF($J$14=0,"",J75/$J$14))</f>
        <v/>
      </c>
      <c r="L75" s="154"/>
      <c r="M75" s="154"/>
      <c r="N75" s="679" t="s">
        <v>468</v>
      </c>
      <c r="O75" s="680"/>
      <c r="P75" s="669">
        <v>1766.96</v>
      </c>
      <c r="Q75" s="670"/>
      <c r="S75" s="95" t="e">
        <f>F75/F14</f>
        <v>#DIV/0!</v>
      </c>
      <c r="T75" s="95" t="e">
        <f>H75/H14</f>
        <v>#DIV/0!</v>
      </c>
      <c r="U75" s="95" t="e">
        <f>J75/J14</f>
        <v>#DIV/0!</v>
      </c>
    </row>
    <row r="76" spans="1:21" ht="15" customHeight="1">
      <c r="A76" s="154"/>
      <c r="B76" s="159" t="s">
        <v>8</v>
      </c>
      <c r="C76" s="159"/>
      <c r="D76" s="302"/>
      <c r="E76" s="159"/>
      <c r="F76" s="302">
        <f>(FINANCEMENT!G58+FINANCEMENT!N58+FINANCEMENT!T58+FINANCEMENT!AG58)</f>
        <v>0</v>
      </c>
      <c r="G76" s="302"/>
      <c r="H76" s="302">
        <f>(FINANCEMENT!G70+FINANCEMENT!N70+FINANCEMENT!T70+FINANCEMENT!AG70)</f>
        <v>0</v>
      </c>
      <c r="I76" s="302"/>
      <c r="J76" s="302">
        <f>(FINANCEMENT!G82+FINANCEMENT!N82+FINANCEMENT!T82+FINANCEMENT!AG82)</f>
        <v>0</v>
      </c>
      <c r="K76" s="486"/>
      <c r="L76" s="154"/>
      <c r="M76" s="154"/>
      <c r="N76" s="154"/>
      <c r="O76" s="154"/>
      <c r="P76" s="154"/>
      <c r="Q76" s="154"/>
      <c r="S76" s="93" t="e">
        <f>F76/$F$14</f>
        <v>#DIV/0!</v>
      </c>
      <c r="T76" s="93" t="e">
        <f>H76/$H$14</f>
        <v>#DIV/0!</v>
      </c>
      <c r="U76" s="93" t="e">
        <f>J76/$J$14</f>
        <v>#DIV/0!</v>
      </c>
    </row>
    <row r="77" spans="1:21" ht="15" customHeight="1">
      <c r="A77" s="154"/>
      <c r="B77" s="159" t="s">
        <v>21</v>
      </c>
      <c r="C77" s="159"/>
      <c r="D77" s="304"/>
      <c r="E77" s="159"/>
      <c r="F77" s="304">
        <v>0</v>
      </c>
      <c r="G77" s="494"/>
      <c r="H77" s="304">
        <v>0</v>
      </c>
      <c r="I77" s="494"/>
      <c r="J77" s="304">
        <v>0</v>
      </c>
      <c r="K77" s="494"/>
      <c r="L77" s="154"/>
      <c r="M77" s="154" t="s">
        <v>381</v>
      </c>
      <c r="N77" s="154"/>
      <c r="O77" s="154"/>
      <c r="P77" s="154"/>
      <c r="Q77" s="154"/>
      <c r="S77" s="93" t="e">
        <f>F77/$F$14</f>
        <v>#DIV/0!</v>
      </c>
      <c r="T77" s="93" t="e">
        <f>H77/$H$14</f>
        <v>#DIV/0!</v>
      </c>
      <c r="U77" s="93" t="e">
        <f>J77/$J$14</f>
        <v>#DIV/0!</v>
      </c>
    </row>
    <row r="78" spans="1:21" ht="20.100000000000001" customHeight="1">
      <c r="A78" s="154"/>
      <c r="B78" s="160" t="s">
        <v>199</v>
      </c>
      <c r="C78" s="508"/>
      <c r="D78" s="303">
        <f t="shared" ref="D78" si="34">SUM(D79:D80)</f>
        <v>0</v>
      </c>
      <c r="E78" s="303"/>
      <c r="F78" s="303">
        <f>SUM(F79:F80)</f>
        <v>0</v>
      </c>
      <c r="G78" s="489" t="str">
        <f>IF(F78=0,"",IF($F$14=0,"",F78/$F$14))</f>
        <v/>
      </c>
      <c r="H78" s="303">
        <f>SUM(H79:H80)</f>
        <v>0</v>
      </c>
      <c r="I78" s="489" t="str">
        <f>IF(H78=0,"",IF($H$14=0,"",H78/$H$14))</f>
        <v/>
      </c>
      <c r="J78" s="303">
        <f>SUM(J79:J80)</f>
        <v>0</v>
      </c>
      <c r="K78" s="489" t="str">
        <f>IF(J78=0,"",IF($J$14=0,"",J78/$J$14))</f>
        <v/>
      </c>
      <c r="L78" s="154"/>
      <c r="M78" s="154"/>
      <c r="N78" s="154"/>
      <c r="O78" s="154"/>
      <c r="P78" s="154"/>
      <c r="Q78" s="154"/>
      <c r="S78" s="95" t="e">
        <f>F78/F14</f>
        <v>#DIV/0!</v>
      </c>
      <c r="T78" s="95" t="e">
        <f>H78/H14</f>
        <v>#DIV/0!</v>
      </c>
      <c r="U78" s="95" t="e">
        <f>J78/J14</f>
        <v>#DIV/0!</v>
      </c>
    </row>
    <row r="79" spans="1:21" ht="15" customHeight="1">
      <c r="A79" s="154"/>
      <c r="B79" s="112" t="s">
        <v>9</v>
      </c>
      <c r="C79" s="112"/>
      <c r="D79" s="302"/>
      <c r="E79" s="112"/>
      <c r="F79" s="302">
        <f>'Plan financement'!J32</f>
        <v>0</v>
      </c>
      <c r="G79" s="302"/>
      <c r="H79" s="302">
        <f>'Plan financement'!K32</f>
        <v>0</v>
      </c>
      <c r="I79" s="302"/>
      <c r="J79" s="302">
        <f>'Plan financement'!L32</f>
        <v>0</v>
      </c>
      <c r="K79" s="302"/>
      <c r="L79" s="154"/>
      <c r="M79" s="154"/>
      <c r="N79" s="154"/>
      <c r="O79" s="154"/>
      <c r="P79" s="154"/>
      <c r="Q79" s="154"/>
      <c r="S79" s="93" t="e">
        <f>H80/$F$14</f>
        <v>#DIV/0!</v>
      </c>
      <c r="T79" s="93" t="e">
        <f>H79/$H$14</f>
        <v>#DIV/0!</v>
      </c>
      <c r="U79" s="93" t="e">
        <f>J79/$J$14</f>
        <v>#DIV/0!</v>
      </c>
    </row>
    <row r="80" spans="1:21" ht="15" customHeight="1" thickBot="1">
      <c r="A80" s="154"/>
      <c r="B80" s="112" t="s">
        <v>10</v>
      </c>
      <c r="C80" s="112"/>
      <c r="D80" s="304"/>
      <c r="E80" s="112"/>
      <c r="F80" s="304">
        <v>0</v>
      </c>
      <c r="G80" s="494"/>
      <c r="H80" s="304">
        <v>0</v>
      </c>
      <c r="I80" s="494"/>
      <c r="J80" s="304">
        <v>0</v>
      </c>
      <c r="K80" s="494"/>
      <c r="L80" s="154"/>
      <c r="M80" s="154"/>
      <c r="N80" s="154"/>
      <c r="O80" s="154"/>
      <c r="P80" s="154"/>
      <c r="Q80" s="154"/>
      <c r="S80" s="93" t="e">
        <f>F80/$F$14</f>
        <v>#DIV/0!</v>
      </c>
      <c r="T80" s="93" t="e">
        <f>H80/$H$14</f>
        <v>#DIV/0!</v>
      </c>
      <c r="U80" s="93" t="e">
        <f>J80/$J$14</f>
        <v>#DIV/0!</v>
      </c>
    </row>
    <row r="81" spans="1:21" ht="20.100000000000001" customHeight="1" thickBot="1">
      <c r="A81" s="154"/>
      <c r="B81" s="244" t="s">
        <v>11</v>
      </c>
      <c r="C81" s="507"/>
      <c r="D81" s="359">
        <f t="shared" ref="D81" si="35">D15+D29+D37+D62+D66+D75+D78</f>
        <v>0</v>
      </c>
      <c r="E81" s="359"/>
      <c r="F81" s="359">
        <f>F15+F29+F37+F62+F66+F75+F78</f>
        <v>0</v>
      </c>
      <c r="G81" s="490" t="str">
        <f>IF(F81=0,"",IF($F$14=0,"",F81/$F$14))</f>
        <v/>
      </c>
      <c r="H81" s="359">
        <f>H15+H29+H37+H62+H66+H75+H78</f>
        <v>0</v>
      </c>
      <c r="I81" s="490" t="str">
        <f>IF(H81=0,"",IF($H$14=0,"",H81/$H$14))</f>
        <v/>
      </c>
      <c r="J81" s="359">
        <f>J15+J29+J37+J62+J66+J75+J78</f>
        <v>0</v>
      </c>
      <c r="K81" s="490" t="str">
        <f>IF(J81=0,"",IF($J$14=0,"",J81/$J$14))</f>
        <v/>
      </c>
      <c r="L81" s="154"/>
      <c r="M81" s="154"/>
      <c r="N81" s="154"/>
      <c r="O81" s="154"/>
      <c r="P81" s="154"/>
      <c r="Q81" s="154"/>
      <c r="S81" s="96" t="e">
        <f>F81/F14</f>
        <v>#DIV/0!</v>
      </c>
      <c r="T81" s="96" t="e">
        <f>H81/H14</f>
        <v>#DIV/0!</v>
      </c>
      <c r="U81" s="96" t="e">
        <f>J81/J14</f>
        <v>#DIV/0!</v>
      </c>
    </row>
    <row r="82" spans="1:21" ht="20.100000000000001" customHeight="1">
      <c r="A82" s="154"/>
      <c r="B82" s="245" t="s">
        <v>229</v>
      </c>
      <c r="C82" s="245"/>
      <c r="D82" s="306">
        <f t="shared" ref="D82" si="36">D74-D75-D78</f>
        <v>0</v>
      </c>
      <c r="E82" s="306"/>
      <c r="F82" s="306">
        <f>F74-F75-F78</f>
        <v>0</v>
      </c>
      <c r="G82" s="491" t="str">
        <f>IF(F82=0,"",IF($F$14=0,"",F82/$F$14))</f>
        <v/>
      </c>
      <c r="H82" s="306">
        <f>H74-H75-H78</f>
        <v>0</v>
      </c>
      <c r="I82" s="491" t="str">
        <f>IF(H82=0,"",IF($H$14=0,"",H82/$H$14))</f>
        <v/>
      </c>
      <c r="J82" s="306">
        <f>J74-J75-J78</f>
        <v>0</v>
      </c>
      <c r="K82" s="491" t="str">
        <f>IF(J82=0,"",IF($J$14=0,"",J82/$J$14))</f>
        <v/>
      </c>
      <c r="L82" s="154"/>
      <c r="M82" s="154"/>
      <c r="N82" s="154"/>
      <c r="O82" s="154"/>
      <c r="P82" s="154"/>
      <c r="Q82" s="154"/>
      <c r="S82" s="94" t="e">
        <f>F82/F14</f>
        <v>#DIV/0!</v>
      </c>
      <c r="T82" s="94" t="e">
        <f>H82/H14</f>
        <v>#DIV/0!</v>
      </c>
      <c r="U82" s="94" t="e">
        <f>J82/J14</f>
        <v>#DIV/0!</v>
      </c>
    </row>
    <row r="83" spans="1:21" ht="20.100000000000001" customHeight="1">
      <c r="A83" s="154"/>
      <c r="B83" s="128" t="s">
        <v>162</v>
      </c>
      <c r="C83" s="128"/>
      <c r="D83" s="504">
        <f t="shared" ref="D83" si="37">IF(D82&lt;0,0,IF($O$83="oui",IF(D82&lt;42500,D82*0.15,(D82-42500)*0.25+42500*0.15),0))</f>
        <v>0</v>
      </c>
      <c r="E83" s="504"/>
      <c r="F83" s="504">
        <f>IF(F82&lt;0,0,IF($O$83="oui",IF(F82&lt;42500,F82*0.15,(F82-42500)*0.25+42500*0.15),0))</f>
        <v>0</v>
      </c>
      <c r="G83" s="486" t="str">
        <f>IF(F83=0,"",IF($F$14=0,"",F83/$F$14))</f>
        <v/>
      </c>
      <c r="H83" s="504">
        <f t="shared" ref="H83:J83" si="38">IF(H82&lt;0,0,IF($O$83="oui",IF(H82&lt;42500,H82*0.15,(H82-42500)*0.25+42500*0.15),0))</f>
        <v>0</v>
      </c>
      <c r="I83" s="486" t="str">
        <f>IF(H83=0,"",IF($H$14=0,"",H83/$H$14))</f>
        <v/>
      </c>
      <c r="J83" s="504">
        <f t="shared" si="38"/>
        <v>0</v>
      </c>
      <c r="K83" s="486" t="str">
        <f>IF(J83=0,"",IF($J$14=0,"",J83/$J$14))</f>
        <v/>
      </c>
      <c r="L83" s="154"/>
      <c r="M83" s="154"/>
      <c r="N83" s="158" t="s">
        <v>354</v>
      </c>
      <c r="O83" s="664" t="s">
        <v>306</v>
      </c>
      <c r="P83" s="665"/>
      <c r="Q83" s="154"/>
      <c r="S83" s="97" t="e">
        <f>F83/$F$14</f>
        <v>#DIV/0!</v>
      </c>
      <c r="T83" s="97" t="e">
        <f>H83/$H$14</f>
        <v>#DIV/0!</v>
      </c>
      <c r="U83" s="97" t="e">
        <f>J83/$J$14</f>
        <v>#DIV/0!</v>
      </c>
    </row>
    <row r="84" spans="1:21" ht="20.100000000000001" customHeight="1">
      <c r="A84" s="154"/>
      <c r="B84" s="297" t="s">
        <v>232</v>
      </c>
      <c r="C84" s="297"/>
      <c r="D84" s="191">
        <f t="shared" ref="D84" si="39">D82-D83</f>
        <v>0</v>
      </c>
      <c r="E84" s="191"/>
      <c r="F84" s="191">
        <f>F82-F83</f>
        <v>0</v>
      </c>
      <c r="G84" s="492" t="str">
        <f>IF(F84=0,"",IF($F$14=0,"",F84/$F$14))</f>
        <v/>
      </c>
      <c r="H84" s="191">
        <f>H82-H83</f>
        <v>0</v>
      </c>
      <c r="I84" s="492" t="str">
        <f>IF(H84=0,"",IF($H$14=0,"",H84/$H$14))</f>
        <v/>
      </c>
      <c r="J84" s="191">
        <f>J82-J83</f>
        <v>0</v>
      </c>
      <c r="K84" s="492" t="str">
        <f>IF(J84=0,"",IF($J$14=0,"",J84/$J$14))</f>
        <v/>
      </c>
      <c r="L84" s="154"/>
      <c r="M84" s="154"/>
      <c r="N84" s="154"/>
      <c r="O84" s="154"/>
      <c r="P84" s="154"/>
      <c r="Q84" s="154"/>
      <c r="S84" s="94" t="e">
        <f>F84/F14</f>
        <v>#DIV/0!</v>
      </c>
      <c r="T84" s="94" t="e">
        <f>H84/H14</f>
        <v>#DIV/0!</v>
      </c>
      <c r="U84" s="94" t="e">
        <f>J84/J14</f>
        <v>#DIV/0!</v>
      </c>
    </row>
    <row r="85" spans="1:21" ht="20.100000000000001" customHeight="1">
      <c r="A85" s="154"/>
      <c r="B85" s="128" t="s">
        <v>198</v>
      </c>
      <c r="C85" s="128"/>
      <c r="D85" s="162">
        <f t="shared" ref="D85" si="40">D84+D78</f>
        <v>0</v>
      </c>
      <c r="E85" s="162"/>
      <c r="F85" s="162">
        <f>F84+F78</f>
        <v>0</v>
      </c>
      <c r="G85" s="162"/>
      <c r="H85" s="162">
        <f>H84+H78</f>
        <v>0</v>
      </c>
      <c r="I85" s="162"/>
      <c r="J85" s="162">
        <f>J84+J78</f>
        <v>0</v>
      </c>
      <c r="K85" s="162"/>
      <c r="L85" s="154"/>
      <c r="M85" s="154"/>
      <c r="N85" s="154"/>
      <c r="O85" s="154"/>
      <c r="P85" s="154"/>
      <c r="Q85" s="154"/>
      <c r="S85" s="94" t="e">
        <f>F85/F14</f>
        <v>#DIV/0!</v>
      </c>
      <c r="T85" s="94" t="e">
        <f>H85/H14</f>
        <v>#DIV/0!</v>
      </c>
      <c r="U85" s="94" t="e">
        <f>J85/J14</f>
        <v>#DIV/0!</v>
      </c>
    </row>
    <row r="86" spans="1:21" ht="20.100000000000001" customHeight="1">
      <c r="A86" s="154"/>
      <c r="B86" s="128" t="s">
        <v>159</v>
      </c>
      <c r="C86" s="128"/>
      <c r="D86" s="305"/>
      <c r="E86" s="128"/>
      <c r="F86" s="162">
        <f>'Plan financement'!E41-'Plan financement'!E47</f>
        <v>0</v>
      </c>
      <c r="G86" s="162"/>
      <c r="H86" s="162">
        <f>'Plan financement'!F41</f>
        <v>0</v>
      </c>
      <c r="I86" s="162"/>
      <c r="J86" s="162">
        <f>'Plan financement'!G41</f>
        <v>0</v>
      </c>
      <c r="K86" s="162"/>
      <c r="L86" s="154"/>
      <c r="M86" s="154"/>
      <c r="N86" s="154"/>
      <c r="O86" s="154"/>
      <c r="P86" s="154"/>
      <c r="Q86" s="154"/>
      <c r="S86" s="98" t="e">
        <f>F86/F14</f>
        <v>#DIV/0!</v>
      </c>
      <c r="T86" s="98" t="e">
        <f>H86/H14</f>
        <v>#DIV/0!</v>
      </c>
      <c r="U86" s="98" t="e">
        <f>J86/J14</f>
        <v>#DIV/0!</v>
      </c>
    </row>
    <row r="87" spans="1:21" ht="20.100000000000001" customHeight="1">
      <c r="N87" s="90"/>
    </row>
    <row r="88" spans="1:21" ht="20.100000000000001" customHeight="1"/>
    <row r="89" spans="1:21" ht="18" customHeight="1">
      <c r="B89" s="86"/>
      <c r="C89" s="86"/>
      <c r="E89" s="86"/>
    </row>
    <row r="90" spans="1:21">
      <c r="B90" s="82"/>
      <c r="C90" s="82"/>
      <c r="D90" s="82"/>
      <c r="E90" s="82"/>
      <c r="F90" s="82"/>
      <c r="G90" s="82"/>
      <c r="I90" s="82"/>
      <c r="K90" s="82"/>
    </row>
  </sheetData>
  <customSheetViews>
    <customSheetView guid="{54D98F1E-53D0-4851-8E21-D6B23A970F0C}" fitToPage="1" hiddenRows="1">
      <selection activeCell="E52" sqref="E52"/>
      <pageMargins left="0.23622047244094491" right="0.23622047244094491" top="0.3" bottom="0.19685039370078741" header="0.15748031496062992" footer="0.15748031496062992"/>
      <printOptions horizontalCentered="1"/>
      <pageSetup paperSize="9" scale="92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fitToPage="1" hiddenRows="1" showRuler="0">
      <selection activeCell="A6" sqref="A6:A8"/>
      <pageMargins left="0.23622047244094491" right="0.23622047244094491" top="0.3" bottom="0.19685039370078741" header="0.15748031496062992" footer="0.15748031496062992"/>
      <printOptions horizontalCentered="1"/>
      <pageSetup paperSize="9" scale="9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howPageBreaks="1" fitToPage="1" printArea="1" hiddenRows="1">
      <selection sqref="A1:D1"/>
      <pageMargins left="0.23622047244094491" right="0.23622047244094491" top="0.3" bottom="0.19685039370078741" header="0.15748031496062992" footer="0.15748031496062992"/>
      <printOptions horizontalCentered="1"/>
      <pageSetup paperSize="9" scale="97" orientation="portrait" horizontalDpi="4294967293" verticalDpi="0" r:id="rId3"/>
      <headerFooter>
        <oddHeader>&amp;R&amp;"Arial,Gras italique"&amp;9&amp;F</oddHeader>
      </headerFooter>
    </customSheetView>
  </customSheetViews>
  <mergeCells count="27">
    <mergeCell ref="S1:U1"/>
    <mergeCell ref="N75:O75"/>
    <mergeCell ref="N67:O67"/>
    <mergeCell ref="N66:Q66"/>
    <mergeCell ref="P68:Q68"/>
    <mergeCell ref="N68:O68"/>
    <mergeCell ref="S14:U14"/>
    <mergeCell ref="M4:P4"/>
    <mergeCell ref="N71:O71"/>
    <mergeCell ref="N72:O72"/>
    <mergeCell ref="N70:O70"/>
    <mergeCell ref="N73:O73"/>
    <mergeCell ref="O83:P83"/>
    <mergeCell ref="P74:Q74"/>
    <mergeCell ref="N65:Q65"/>
    <mergeCell ref="P75:Q75"/>
    <mergeCell ref="B1:J1"/>
    <mergeCell ref="P67:Q67"/>
    <mergeCell ref="M6:P6"/>
    <mergeCell ref="M7:P7"/>
    <mergeCell ref="M8:P8"/>
    <mergeCell ref="M9:P9"/>
    <mergeCell ref="B28:C28"/>
    <mergeCell ref="M10:P10"/>
    <mergeCell ref="M11:P11"/>
    <mergeCell ref="M12:P12"/>
    <mergeCell ref="M13:P13"/>
  </mergeCells>
  <phoneticPr fontId="7" type="noConversion"/>
  <conditionalFormatting sqref="D6:D13">
    <cfRule type="cellIs" dxfId="120" priority="40" operator="equal">
      <formula>0</formula>
    </cfRule>
  </conditionalFormatting>
  <conditionalFormatting sqref="D28">
    <cfRule type="cellIs" dxfId="119" priority="21" operator="equal">
      <formula>0</formula>
    </cfRule>
    <cfRule type="cellIs" dxfId="118" priority="22" operator="equal">
      <formula>0</formula>
    </cfRule>
    <cfRule type="cellIs" dxfId="117" priority="23" operator="equal">
      <formula>0</formula>
    </cfRule>
    <cfRule type="cellIs" dxfId="116" priority="24" operator="equal">
      <formula>0</formula>
    </cfRule>
  </conditionalFormatting>
  <conditionalFormatting sqref="D68">
    <cfRule type="cellIs" dxfId="115" priority="19" operator="equal">
      <formula>0</formula>
    </cfRule>
  </conditionalFormatting>
  <conditionalFormatting sqref="D76:D77">
    <cfRule type="cellIs" dxfId="114" priority="17" operator="equal">
      <formula>0</formula>
    </cfRule>
  </conditionalFormatting>
  <conditionalFormatting sqref="D77">
    <cfRule type="cellIs" dxfId="113" priority="16" operator="equal">
      <formula>0</formula>
    </cfRule>
  </conditionalFormatting>
  <conditionalFormatting sqref="D79">
    <cfRule type="cellIs" dxfId="112" priority="13" operator="equal">
      <formula>0</formula>
    </cfRule>
  </conditionalFormatting>
  <conditionalFormatting sqref="D80">
    <cfRule type="cellIs" dxfId="111" priority="14" operator="equal">
      <formula>0</formula>
    </cfRule>
    <cfRule type="cellIs" dxfId="110" priority="15" operator="equal">
      <formula>0</formula>
    </cfRule>
  </conditionalFormatting>
  <conditionalFormatting sqref="D86">
    <cfRule type="cellIs" dxfId="109" priority="2" operator="equal">
      <formula>0</formula>
    </cfRule>
  </conditionalFormatting>
  <conditionalFormatting sqref="D27:E27 F27:F28">
    <cfRule type="cellIs" dxfId="108" priority="121" operator="equal">
      <formula>0</formula>
    </cfRule>
    <cfRule type="cellIs" dxfId="107" priority="119" operator="equal">
      <formula>0</formula>
    </cfRule>
  </conditionalFormatting>
  <conditionalFormatting sqref="D27:E27 F27:F29 D29:E29">
    <cfRule type="cellIs" dxfId="106" priority="122" operator="equal">
      <formula>0</formula>
    </cfRule>
    <cfRule type="cellIs" dxfId="105" priority="120" operator="equal">
      <formula>0</formula>
    </cfRule>
  </conditionalFormatting>
  <conditionalFormatting sqref="D85:E85 F85:K86">
    <cfRule type="cellIs" dxfId="104" priority="48" operator="equal">
      <formula>0</formula>
    </cfRule>
  </conditionalFormatting>
  <conditionalFormatting sqref="D15:F15">
    <cfRule type="cellIs" dxfId="103" priority="205" operator="equal">
      <formula>0</formula>
    </cfRule>
    <cfRule type="cellIs" dxfId="102" priority="204" operator="equal">
      <formula>0</formula>
    </cfRule>
    <cfRule type="cellIs" dxfId="101" priority="203" operator="equal">
      <formula>0</formula>
    </cfRule>
  </conditionalFormatting>
  <conditionalFormatting sqref="D29:F29">
    <cfRule type="cellIs" dxfId="100" priority="193" operator="equal">
      <formula>0</formula>
    </cfRule>
  </conditionalFormatting>
  <conditionalFormatting sqref="D37:F37">
    <cfRule type="cellIs" dxfId="99" priority="180" operator="equal">
      <formula>0</formula>
    </cfRule>
    <cfRule type="cellIs" dxfId="98" priority="179" operator="equal">
      <formula>0</formula>
    </cfRule>
    <cfRule type="cellIs" dxfId="97" priority="181" operator="equal">
      <formula>0</formula>
    </cfRule>
  </conditionalFormatting>
  <conditionalFormatting sqref="D61:F61">
    <cfRule type="cellIs" dxfId="96" priority="69" operator="equal">
      <formula>0</formula>
    </cfRule>
    <cfRule type="cellIs" dxfId="95" priority="71" operator="equal">
      <formula>0</formula>
    </cfRule>
  </conditionalFormatting>
  <conditionalFormatting sqref="D61:F62">
    <cfRule type="cellIs" dxfId="94" priority="70" operator="equal">
      <formula>0</formula>
    </cfRule>
    <cfRule type="cellIs" dxfId="93" priority="72" operator="equal">
      <formula>0</formula>
    </cfRule>
  </conditionalFormatting>
  <conditionalFormatting sqref="D62:F62">
    <cfRule type="cellIs" dxfId="92" priority="169" operator="equal">
      <formula>0</formula>
    </cfRule>
  </conditionalFormatting>
  <conditionalFormatting sqref="D66:F66">
    <cfRule type="cellIs" dxfId="91" priority="157" operator="equal">
      <formula>0</formula>
    </cfRule>
    <cfRule type="cellIs" dxfId="90" priority="156" operator="equal">
      <formula>0</formula>
    </cfRule>
    <cfRule type="cellIs" dxfId="89" priority="155" operator="equal">
      <formula>0</formula>
    </cfRule>
  </conditionalFormatting>
  <conditionalFormatting sqref="D74:F74">
    <cfRule type="cellIs" dxfId="88" priority="57" operator="equal">
      <formula>0</formula>
    </cfRule>
    <cfRule type="cellIs" dxfId="87" priority="59" operator="equal">
      <formula>0</formula>
    </cfRule>
  </conditionalFormatting>
  <conditionalFormatting sqref="D74:F75">
    <cfRule type="cellIs" dxfId="86" priority="58" operator="equal">
      <formula>0</formula>
    </cfRule>
    <cfRule type="cellIs" dxfId="85" priority="60" operator="equal">
      <formula>0</formula>
    </cfRule>
  </conditionalFormatting>
  <conditionalFormatting sqref="D75:F75">
    <cfRule type="cellIs" dxfId="84" priority="145" operator="equal">
      <formula>0</formula>
    </cfRule>
  </conditionalFormatting>
  <conditionalFormatting sqref="D78:F78">
    <cfRule type="cellIs" dxfId="83" priority="133" operator="equal">
      <formula>0</formula>
    </cfRule>
    <cfRule type="cellIs" dxfId="82" priority="131" operator="equal">
      <formula>0</formula>
    </cfRule>
    <cfRule type="cellIs" dxfId="81" priority="132" operator="equal">
      <formula>0</formula>
    </cfRule>
  </conditionalFormatting>
  <conditionalFormatting sqref="D83:F83">
    <cfRule type="cellIs" dxfId="80" priority="47" operator="equal">
      <formula>0</formula>
    </cfRule>
  </conditionalFormatting>
  <conditionalFormatting sqref="D84:F84 H84 J84">
    <cfRule type="cellIs" dxfId="79" priority="73" operator="equal">
      <formula>0</formula>
    </cfRule>
  </conditionalFormatting>
  <conditionalFormatting sqref="D64:K64">
    <cfRule type="cellIs" dxfId="78" priority="86" operator="equal">
      <formula>0</formula>
    </cfRule>
  </conditionalFormatting>
  <conditionalFormatting sqref="D82:K82">
    <cfRule type="cellIs" dxfId="77" priority="74" operator="equal">
      <formula>0</formula>
    </cfRule>
  </conditionalFormatting>
  <conditionalFormatting sqref="F6:F13">
    <cfRule type="cellIs" dxfId="76" priority="209" operator="equal">
      <formula>0</formula>
    </cfRule>
  </conditionalFormatting>
  <conditionalFormatting sqref="F77 H77 J77">
    <cfRule type="cellIs" dxfId="75" priority="83" operator="equal">
      <formula>0</formula>
    </cfRule>
    <cfRule type="cellIs" dxfId="74" priority="82" operator="equal">
      <formula>0</formula>
    </cfRule>
  </conditionalFormatting>
  <conditionalFormatting sqref="F80">
    <cfRule type="cellIs" dxfId="73" priority="80" operator="equal">
      <formula>0</formula>
    </cfRule>
    <cfRule type="cellIs" dxfId="72" priority="81" operator="equal">
      <formula>0</formula>
    </cfRule>
  </conditionalFormatting>
  <conditionalFormatting sqref="F76:J76">
    <cfRule type="cellIs" dxfId="71" priority="84" operator="equal">
      <formula>0</formula>
    </cfRule>
  </conditionalFormatting>
  <conditionalFormatting sqref="F68:K68">
    <cfRule type="cellIs" dxfId="70" priority="85" operator="equal">
      <formula>0</formula>
    </cfRule>
  </conditionalFormatting>
  <conditionalFormatting sqref="F79:K79">
    <cfRule type="cellIs" dxfId="69" priority="75" operator="equal">
      <formula>0</formula>
    </cfRule>
  </conditionalFormatting>
  <conditionalFormatting sqref="G6:G13">
    <cfRule type="cellIs" dxfId="68" priority="214" operator="equal">
      <formula>0</formula>
    </cfRule>
  </conditionalFormatting>
  <conditionalFormatting sqref="H6:H13">
    <cfRule type="cellIs" dxfId="67" priority="208" operator="equal">
      <formula>0</formula>
    </cfRule>
  </conditionalFormatting>
  <conditionalFormatting sqref="H15">
    <cfRule type="cellIs" dxfId="66" priority="200" operator="equal">
      <formula>0</formula>
    </cfRule>
    <cfRule type="cellIs" dxfId="65" priority="201" operator="equal">
      <formula>0</formula>
    </cfRule>
    <cfRule type="cellIs" dxfId="64" priority="199" operator="equal">
      <formula>0</formula>
    </cfRule>
  </conditionalFormatting>
  <conditionalFormatting sqref="H27:H28">
    <cfRule type="cellIs" dxfId="63" priority="115" operator="equal">
      <formula>0</formula>
    </cfRule>
    <cfRule type="cellIs" dxfId="62" priority="117" operator="equal">
      <formula>0</formula>
    </cfRule>
  </conditionalFormatting>
  <conditionalFormatting sqref="H27:H29">
    <cfRule type="cellIs" dxfId="61" priority="116" operator="equal">
      <formula>0</formula>
    </cfRule>
    <cfRule type="cellIs" dxfId="60" priority="118" operator="equal">
      <formula>0</formula>
    </cfRule>
  </conditionalFormatting>
  <conditionalFormatting sqref="H29">
    <cfRule type="cellIs" dxfId="59" priority="189" operator="equal">
      <formula>0</formula>
    </cfRule>
  </conditionalFormatting>
  <conditionalFormatting sqref="H30:H36">
    <cfRule type="cellIs" dxfId="58" priority="44" operator="equal">
      <formula>0</formula>
    </cfRule>
  </conditionalFormatting>
  <conditionalFormatting sqref="H37">
    <cfRule type="cellIs" dxfId="57" priority="176" operator="equal">
      <formula>0</formula>
    </cfRule>
    <cfRule type="cellIs" dxfId="56" priority="175" operator="equal">
      <formula>0</formula>
    </cfRule>
    <cfRule type="cellIs" dxfId="55" priority="177" operator="equal">
      <formula>0</formula>
    </cfRule>
  </conditionalFormatting>
  <conditionalFormatting sqref="H39:H60">
    <cfRule type="cellIs" dxfId="54" priority="42" operator="equal">
      <formula>0</formula>
    </cfRule>
  </conditionalFormatting>
  <conditionalFormatting sqref="H61">
    <cfRule type="cellIs" dxfId="53" priority="65" operator="equal">
      <formula>0</formula>
    </cfRule>
    <cfRule type="cellIs" dxfId="52" priority="67" operator="equal">
      <formula>0</formula>
    </cfRule>
  </conditionalFormatting>
  <conditionalFormatting sqref="H61:H62">
    <cfRule type="cellIs" dxfId="51" priority="66" operator="equal">
      <formula>0</formula>
    </cfRule>
    <cfRule type="cellIs" dxfId="50" priority="68" operator="equal">
      <formula>0</formula>
    </cfRule>
  </conditionalFormatting>
  <conditionalFormatting sqref="H62">
    <cfRule type="cellIs" dxfId="49" priority="165" operator="equal">
      <formula>0</formula>
    </cfRule>
  </conditionalFormatting>
  <conditionalFormatting sqref="H66">
    <cfRule type="cellIs" dxfId="48" priority="151" operator="equal">
      <formula>0</formula>
    </cfRule>
    <cfRule type="cellIs" dxfId="47" priority="152" operator="equal">
      <formula>0</formula>
    </cfRule>
    <cfRule type="cellIs" dxfId="46" priority="153" operator="equal">
      <formula>0</formula>
    </cfRule>
  </conditionalFormatting>
  <conditionalFormatting sqref="H74">
    <cfRule type="cellIs" dxfId="45" priority="53" operator="equal">
      <formula>0</formula>
    </cfRule>
    <cfRule type="cellIs" dxfId="44" priority="55" operator="equal">
      <formula>0</formula>
    </cfRule>
  </conditionalFormatting>
  <conditionalFormatting sqref="H74:H75">
    <cfRule type="cellIs" dxfId="43" priority="54" operator="equal">
      <formula>0</formula>
    </cfRule>
    <cfRule type="cellIs" dxfId="42" priority="56" operator="equal">
      <formula>0</formula>
    </cfRule>
  </conditionalFormatting>
  <conditionalFormatting sqref="H75">
    <cfRule type="cellIs" dxfId="41" priority="141" operator="equal">
      <formula>0</formula>
    </cfRule>
  </conditionalFormatting>
  <conditionalFormatting sqref="H78">
    <cfRule type="cellIs" dxfId="40" priority="128" operator="equal">
      <formula>0</formula>
    </cfRule>
    <cfRule type="cellIs" dxfId="39" priority="127" operator="equal">
      <formula>0</formula>
    </cfRule>
    <cfRule type="cellIs" dxfId="38" priority="129" operator="equal">
      <formula>0</formula>
    </cfRule>
  </conditionalFormatting>
  <conditionalFormatting sqref="H80">
    <cfRule type="cellIs" dxfId="37" priority="78" operator="equal">
      <formula>0</formula>
    </cfRule>
    <cfRule type="cellIs" dxfId="36" priority="79" operator="equal">
      <formula>0</formula>
    </cfRule>
  </conditionalFormatting>
  <conditionalFormatting sqref="H83">
    <cfRule type="cellIs" dxfId="35" priority="46" operator="equal">
      <formula>0</formula>
    </cfRule>
  </conditionalFormatting>
  <conditionalFormatting sqref="I6:I13">
    <cfRule type="cellIs" dxfId="34" priority="210" operator="equal">
      <formula>0</formula>
    </cfRule>
  </conditionalFormatting>
  <conditionalFormatting sqref="J6:J13">
    <cfRule type="cellIs" dxfId="33" priority="207" operator="equal">
      <formula>0</formula>
    </cfRule>
  </conditionalFormatting>
  <conditionalFormatting sqref="J15">
    <cfRule type="cellIs" dxfId="32" priority="197" operator="equal">
      <formula>0</formula>
    </cfRule>
    <cfRule type="cellIs" dxfId="31" priority="196" operator="equal">
      <formula>0</formula>
    </cfRule>
    <cfRule type="cellIs" dxfId="30" priority="195" operator="equal">
      <formula>0</formula>
    </cfRule>
  </conditionalFormatting>
  <conditionalFormatting sqref="J27:J28">
    <cfRule type="cellIs" dxfId="29" priority="113" operator="equal">
      <formula>0</formula>
    </cfRule>
    <cfRule type="cellIs" dxfId="28" priority="111" operator="equal">
      <formula>0</formula>
    </cfRule>
  </conditionalFormatting>
  <conditionalFormatting sqref="J27:J29">
    <cfRule type="cellIs" dxfId="27" priority="114" operator="equal">
      <formula>0</formula>
    </cfRule>
    <cfRule type="cellIs" dxfId="26" priority="112" operator="equal">
      <formula>0</formula>
    </cfRule>
  </conditionalFormatting>
  <conditionalFormatting sqref="J29">
    <cfRule type="cellIs" dxfId="25" priority="185" operator="equal">
      <formula>0</formula>
    </cfRule>
  </conditionalFormatting>
  <conditionalFormatting sqref="J30:J36">
    <cfRule type="cellIs" dxfId="24" priority="43" operator="equal">
      <formula>0</formula>
    </cfRule>
  </conditionalFormatting>
  <conditionalFormatting sqref="J37">
    <cfRule type="cellIs" dxfId="23" priority="173" operator="equal">
      <formula>0</formula>
    </cfRule>
    <cfRule type="cellIs" dxfId="22" priority="172" operator="equal">
      <formula>0</formula>
    </cfRule>
    <cfRule type="cellIs" dxfId="21" priority="171" operator="equal">
      <formula>0</formula>
    </cfRule>
  </conditionalFormatting>
  <conditionalFormatting sqref="J39:J60">
    <cfRule type="cellIs" dxfId="20" priority="41" operator="equal">
      <formula>0</formula>
    </cfRule>
  </conditionalFormatting>
  <conditionalFormatting sqref="J61">
    <cfRule type="cellIs" dxfId="19" priority="63" operator="equal">
      <formula>0</formula>
    </cfRule>
    <cfRule type="cellIs" dxfId="18" priority="61" operator="equal">
      <formula>0</formula>
    </cfRule>
  </conditionalFormatting>
  <conditionalFormatting sqref="J61:J62">
    <cfRule type="cellIs" dxfId="17" priority="62" operator="equal">
      <formula>0</formula>
    </cfRule>
    <cfRule type="cellIs" dxfId="16" priority="64" operator="equal">
      <formula>0</formula>
    </cfRule>
  </conditionalFormatting>
  <conditionalFormatting sqref="J62">
    <cfRule type="cellIs" dxfId="15" priority="161" operator="equal">
      <formula>0</formula>
    </cfRule>
  </conditionalFormatting>
  <conditionalFormatting sqref="J66">
    <cfRule type="cellIs" dxfId="14" priority="149" operator="equal">
      <formula>0</formula>
    </cfRule>
    <cfRule type="cellIs" dxfId="13" priority="148" operator="equal">
      <formula>0</formula>
    </cfRule>
    <cfRule type="cellIs" dxfId="12" priority="147" operator="equal">
      <formula>0</formula>
    </cfRule>
  </conditionalFormatting>
  <conditionalFormatting sqref="J74">
    <cfRule type="cellIs" dxfId="11" priority="49" operator="equal">
      <formula>0</formula>
    </cfRule>
    <cfRule type="cellIs" dxfId="10" priority="51" operator="equal">
      <formula>0</formula>
    </cfRule>
  </conditionalFormatting>
  <conditionalFormatting sqref="J74:J75">
    <cfRule type="cellIs" dxfId="9" priority="52" operator="equal">
      <formula>0</formula>
    </cfRule>
    <cfRule type="cellIs" dxfId="8" priority="50" operator="equal">
      <formula>0</formula>
    </cfRule>
  </conditionalFormatting>
  <conditionalFormatting sqref="J75">
    <cfRule type="cellIs" dxfId="7" priority="137" operator="equal">
      <formula>0</formula>
    </cfRule>
  </conditionalFormatting>
  <conditionalFormatting sqref="J78">
    <cfRule type="cellIs" dxfId="6" priority="123" operator="equal">
      <formula>0</formula>
    </cfRule>
    <cfRule type="cellIs" dxfId="5" priority="124" operator="equal">
      <formula>0</formula>
    </cfRule>
    <cfRule type="cellIs" dxfId="4" priority="125" operator="equal">
      <formula>0</formula>
    </cfRule>
  </conditionalFormatting>
  <conditionalFormatting sqref="J80">
    <cfRule type="cellIs" dxfId="3" priority="77" operator="equal">
      <formula>0</formula>
    </cfRule>
    <cfRule type="cellIs" dxfId="2" priority="76" operator="equal">
      <formula>0</formula>
    </cfRule>
  </conditionalFormatting>
  <conditionalFormatting sqref="J83">
    <cfRule type="cellIs" dxfId="1" priority="45" operator="equal">
      <formula>0</formula>
    </cfRule>
  </conditionalFormatting>
  <conditionalFormatting sqref="K6:K13">
    <cfRule type="cellIs" dxfId="0" priority="212" operator="equal">
      <formula>0</formula>
    </cfRule>
  </conditionalFormatting>
  <dataValidations count="1">
    <dataValidation type="list" allowBlank="1" showInputMessage="1" showErrorMessage="1" sqref="Q85 O86" xr:uid="{00000000-0002-0000-0300-000000000000}">
      <formula1>"oui,non"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'Base de données IPA'!$B$3:$B$4</xm:f>
          </x14:formula1>
          <xm:sqref>O83:P83</xm:sqref>
        </x14:dataValidation>
        <x14:dataValidation type="list" allowBlank="1" showInputMessage="1" showErrorMessage="1" xr:uid="{43C96063-233E-480B-BA3F-BF4F88B9C4BC}">
          <x14:formula1>
            <xm:f>'Base de données IPA'!$E$4:$E$5</xm:f>
          </x14:formula1>
          <xm:sqref>C30:C36 C38:C60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J86"/>
  <sheetViews>
    <sheetView showGridLines="0" topLeftCell="A69" zoomScale="70" zoomScaleNormal="70" zoomScaleSheetLayoutView="100" workbookViewId="0">
      <selection activeCell="H83" sqref="H83"/>
    </sheetView>
  </sheetViews>
  <sheetFormatPr baseColWidth="10" defaultColWidth="11.44140625" defaultRowHeight="15.6"/>
  <cols>
    <col min="1" max="1" width="15.88671875" style="10" customWidth="1"/>
    <col min="2" max="2" width="45.88671875" style="10" customWidth="1"/>
    <col min="3" max="5" width="17.109375" style="45" customWidth="1"/>
    <col min="6" max="6" width="5" style="10" customWidth="1"/>
    <col min="7" max="7" width="49.5546875" style="10" customWidth="1"/>
    <col min="8" max="10" width="17.109375" style="10" customWidth="1"/>
    <col min="11" max="16384" width="11.44140625" style="10"/>
  </cols>
  <sheetData>
    <row r="1" spans="1:10" ht="40.35" customHeight="1">
      <c r="A1" s="88" t="s">
        <v>553</v>
      </c>
      <c r="B1" s="689" t="s">
        <v>173</v>
      </c>
      <c r="C1" s="690"/>
      <c r="D1" s="690"/>
      <c r="E1" s="690"/>
      <c r="F1" s="691"/>
      <c r="G1" s="691"/>
      <c r="H1" s="691"/>
      <c r="I1" s="691"/>
      <c r="J1" s="691"/>
    </row>
    <row r="2" spans="1:10">
      <c r="B2" s="308"/>
      <c r="C2" s="309"/>
      <c r="D2" s="308"/>
      <c r="E2" s="310"/>
      <c r="F2" s="92"/>
      <c r="G2" s="92"/>
      <c r="H2" s="92"/>
      <c r="I2" s="92"/>
      <c r="J2" s="92"/>
    </row>
    <row r="3" spans="1:10" ht="19.5" customHeight="1">
      <c r="B3" s="701" t="s">
        <v>258</v>
      </c>
      <c r="C3" s="702"/>
      <c r="D3" s="702"/>
      <c r="E3" s="703"/>
      <c r="F3" s="311"/>
      <c r="G3" s="701" t="s">
        <v>260</v>
      </c>
      <c r="H3" s="702"/>
      <c r="I3" s="702"/>
      <c r="J3" s="703"/>
    </row>
    <row r="4" spans="1:10" ht="20.100000000000001" customHeight="1">
      <c r="B4" s="368" t="str">
        <f>'CHIFFRE D''AFFAIRES '!F5 &amp;" à " &amp;'CHIFFRE D''AFFAIRES '!L5*100 &amp;"%"</f>
        <v>Produit/Service 1 à 0%</v>
      </c>
      <c r="C4" s="313" t="str">
        <f>'Fiche de synthèse'!$C$13</f>
        <v>N</v>
      </c>
      <c r="D4" s="313" t="str">
        <f>'Fiche de synthèse'!$D$13</f>
        <v>N+1</v>
      </c>
      <c r="E4" s="313" t="str">
        <f>'Fiche de synthèse'!$E$13</f>
        <v>N+2</v>
      </c>
      <c r="F4" s="92"/>
      <c r="G4" s="367" t="str">
        <f>"ACHATS - TVA à " &amp;'CHIFFRE D''AFFAIRES '!L5*100 &amp;"%"</f>
        <v>ACHATS - TVA à 0%</v>
      </c>
      <c r="H4" s="313" t="str">
        <f>'Fiche de synthèse'!$C$13</f>
        <v>N</v>
      </c>
      <c r="I4" s="313" t="str">
        <f>'Fiche de synthèse'!$D$13</f>
        <v>N+1</v>
      </c>
      <c r="J4" s="313" t="str">
        <f>'Fiche de synthèse'!$E$13</f>
        <v>N+2</v>
      </c>
    </row>
    <row r="5" spans="1:10" ht="15.9" customHeight="1">
      <c r="B5" s="316" t="s">
        <v>36</v>
      </c>
      <c r="C5" s="317">
        <f>'Compte de résultat'!F6*(1+'CHIFFRE D''AFFAIRES '!$L$5)</f>
        <v>0</v>
      </c>
      <c r="D5" s="317">
        <f>'Compte de résultat'!H6*(1+'CHIFFRE D''AFFAIRES '!$L$5)</f>
        <v>0</v>
      </c>
      <c r="E5" s="317">
        <f>'Compte de résultat'!J6*(1+'CHIFFRE D''AFFAIRES '!$L$5)</f>
        <v>0</v>
      </c>
      <c r="F5" s="92"/>
      <c r="G5" s="314" t="s">
        <v>177</v>
      </c>
      <c r="H5" s="317">
        <f>'Compte de résultat'!F16*(1+'CHIFFRE D''AFFAIRES '!$L$5)</f>
        <v>0</v>
      </c>
      <c r="I5" s="317">
        <f>'Compte de résultat'!H16*(1+'CHIFFRE D''AFFAIRES '!$L$5)</f>
        <v>0</v>
      </c>
      <c r="J5" s="317">
        <f>'Compte de résultat'!J16*(1+'CHIFFRE D''AFFAIRES '!$L$5)</f>
        <v>0</v>
      </c>
    </row>
    <row r="6" spans="1:10" ht="15.9" customHeight="1">
      <c r="B6" s="316" t="s">
        <v>38</v>
      </c>
      <c r="C6" s="315">
        <f>C5/('Compte de résultat'!$F$2*30)</f>
        <v>0</v>
      </c>
      <c r="D6" s="315">
        <f>D5/360</f>
        <v>0</v>
      </c>
      <c r="E6" s="315">
        <f>E5/360</f>
        <v>0</v>
      </c>
      <c r="F6" s="92"/>
      <c r="G6" s="314" t="s">
        <v>178</v>
      </c>
      <c r="H6" s="315">
        <f>H5/('Compte de résultat'!$F$2*30)</f>
        <v>0</v>
      </c>
      <c r="I6" s="315">
        <f>I5/360</f>
        <v>0</v>
      </c>
      <c r="J6" s="315">
        <f>J5/360</f>
        <v>0</v>
      </c>
    </row>
    <row r="7" spans="1:10" ht="15.9" customHeight="1">
      <c r="B7" s="316" t="s">
        <v>37</v>
      </c>
      <c r="C7" s="317"/>
      <c r="D7" s="317"/>
      <c r="E7" s="317"/>
      <c r="F7" s="92"/>
      <c r="G7" s="314" t="s">
        <v>40</v>
      </c>
      <c r="H7" s="317"/>
      <c r="I7" s="317"/>
      <c r="J7" s="317"/>
    </row>
    <row r="8" spans="1:10" ht="15.9" customHeight="1">
      <c r="B8" s="316" t="s">
        <v>39</v>
      </c>
      <c r="C8" s="315">
        <f>C6*C7</f>
        <v>0</v>
      </c>
      <c r="D8" s="315">
        <f>D6*D7</f>
        <v>0</v>
      </c>
      <c r="E8" s="315">
        <f>E6*E7</f>
        <v>0</v>
      </c>
      <c r="F8" s="92"/>
      <c r="G8" s="314" t="s">
        <v>41</v>
      </c>
      <c r="H8" s="315">
        <f>H6*H7</f>
        <v>0</v>
      </c>
      <c r="I8" s="315">
        <f>I6*I7</f>
        <v>0</v>
      </c>
      <c r="J8" s="315">
        <f>J6*J7</f>
        <v>0</v>
      </c>
    </row>
    <row r="9" spans="1:10" ht="15.9" customHeight="1">
      <c r="B9" s="316" t="s">
        <v>171</v>
      </c>
      <c r="C9" s="318"/>
      <c r="D9" s="318"/>
      <c r="E9" s="318"/>
      <c r="F9" s="92"/>
      <c r="G9" s="314" t="s">
        <v>172</v>
      </c>
      <c r="H9" s="318"/>
      <c r="I9" s="318"/>
      <c r="J9" s="318"/>
    </row>
    <row r="10" spans="1:10" ht="15.9" customHeight="1">
      <c r="B10" s="316" t="s">
        <v>42</v>
      </c>
      <c r="C10" s="315">
        <f>(C8*C9)</f>
        <v>0</v>
      </c>
      <c r="D10" s="315">
        <f>(D8*D9)</f>
        <v>0</v>
      </c>
      <c r="E10" s="315">
        <f>(E8*E9)</f>
        <v>0</v>
      </c>
      <c r="F10" s="92"/>
      <c r="G10" s="314" t="s">
        <v>42</v>
      </c>
      <c r="H10" s="315">
        <f>(H8*H9)</f>
        <v>0</v>
      </c>
      <c r="I10" s="315">
        <f>(I8*I9)</f>
        <v>0</v>
      </c>
      <c r="J10" s="315">
        <f>(J8*J9)</f>
        <v>0</v>
      </c>
    </row>
    <row r="11" spans="1:10" ht="15.9" customHeight="1">
      <c r="B11" s="319"/>
      <c r="C11" s="320">
        <f>C8-C10</f>
        <v>0</v>
      </c>
      <c r="D11" s="320">
        <f>D8-D10</f>
        <v>0</v>
      </c>
      <c r="E11" s="320">
        <f>E8-E10</f>
        <v>0</v>
      </c>
      <c r="F11" s="92"/>
      <c r="G11" s="321"/>
      <c r="H11" s="320">
        <f>H8-H10</f>
        <v>0</v>
      </c>
      <c r="I11" s="320">
        <f>I8-I10</f>
        <v>0</v>
      </c>
      <c r="J11" s="320">
        <f>J8-J10</f>
        <v>0</v>
      </c>
    </row>
    <row r="12" spans="1:10" ht="20.100000000000001" customHeight="1">
      <c r="B12" s="322" t="str">
        <f>'CHIFFRE D''AFFAIRES '!F6 &amp;" à " &amp;'CHIFFRE D''AFFAIRES '!L6*100 &amp;"%"</f>
        <v>Produit/Service 2 à 0%</v>
      </c>
      <c r="C12" s="313" t="str">
        <f>'Fiche de synthèse'!$C$13</f>
        <v>N</v>
      </c>
      <c r="D12" s="313" t="str">
        <f>'Fiche de synthèse'!$D$13</f>
        <v>N+1</v>
      </c>
      <c r="E12" s="313" t="str">
        <f>'Fiche de synthèse'!$E$13</f>
        <v>N+2</v>
      </c>
      <c r="F12" s="92"/>
      <c r="G12" s="312" t="str">
        <f>"ACHATS - TVA à " &amp;'CHIFFRE D''AFFAIRES '!L6*100 &amp;"%"</f>
        <v>ACHATS - TVA à 0%</v>
      </c>
      <c r="H12" s="313" t="str">
        <f>'Fiche de synthèse'!$C$13</f>
        <v>N</v>
      </c>
      <c r="I12" s="313" t="str">
        <f>'Fiche de synthèse'!$D$13</f>
        <v>N+1</v>
      </c>
      <c r="J12" s="313" t="str">
        <f>'Fiche de synthèse'!$E$13</f>
        <v>N+2</v>
      </c>
    </row>
    <row r="13" spans="1:10" ht="15.9" customHeight="1">
      <c r="B13" s="316" t="s">
        <v>36</v>
      </c>
      <c r="C13" s="317">
        <f>'Compte de résultat'!F7*(1+'CHIFFRE D''AFFAIRES '!$L$6)</f>
        <v>0</v>
      </c>
      <c r="D13" s="317">
        <f>'Compte de résultat'!H7*(1+'CHIFFRE D''AFFAIRES '!$L$6)</f>
        <v>0</v>
      </c>
      <c r="E13" s="317">
        <f>'Compte de résultat'!J7*(1+'CHIFFRE D''AFFAIRES '!$L$6)</f>
        <v>0</v>
      </c>
      <c r="F13" s="92"/>
      <c r="G13" s="314" t="s">
        <v>177</v>
      </c>
      <c r="H13" s="317">
        <f>'Compte de résultat'!F17*(1+'CHIFFRE D''AFFAIRES '!$L$6)</f>
        <v>0</v>
      </c>
      <c r="I13" s="317">
        <f>'Compte de résultat'!H17*(1+'CHIFFRE D''AFFAIRES '!$L$6)</f>
        <v>0</v>
      </c>
      <c r="J13" s="317">
        <f>'Compte de résultat'!J17*(1+'CHIFFRE D''AFFAIRES '!$L$6)</f>
        <v>0</v>
      </c>
    </row>
    <row r="14" spans="1:10" ht="15.9" customHeight="1">
      <c r="B14" s="316" t="s">
        <v>38</v>
      </c>
      <c r="C14" s="315">
        <f>C13/('Compte de résultat'!$F$2*30)</f>
        <v>0</v>
      </c>
      <c r="D14" s="315">
        <f>D13/360</f>
        <v>0</v>
      </c>
      <c r="E14" s="315">
        <f>E13/360</f>
        <v>0</v>
      </c>
      <c r="F14" s="92"/>
      <c r="G14" s="314" t="s">
        <v>178</v>
      </c>
      <c r="H14" s="315">
        <f>H13/('Compte de résultat'!$F$2*30)</f>
        <v>0</v>
      </c>
      <c r="I14" s="315">
        <f>I13/360</f>
        <v>0</v>
      </c>
      <c r="J14" s="315">
        <f>J13/360</f>
        <v>0</v>
      </c>
    </row>
    <row r="15" spans="1:10" ht="15.9" customHeight="1">
      <c r="B15" s="316" t="s">
        <v>37</v>
      </c>
      <c r="C15" s="317"/>
      <c r="D15" s="317"/>
      <c r="E15" s="317"/>
      <c r="F15" s="92"/>
      <c r="G15" s="314" t="s">
        <v>40</v>
      </c>
      <c r="H15" s="317"/>
      <c r="I15" s="317"/>
      <c r="J15" s="317"/>
    </row>
    <row r="16" spans="1:10" ht="15.9" customHeight="1">
      <c r="B16" s="316" t="s">
        <v>39</v>
      </c>
      <c r="C16" s="315">
        <f>C14*C15</f>
        <v>0</v>
      </c>
      <c r="D16" s="315">
        <f>D14*D15</f>
        <v>0</v>
      </c>
      <c r="E16" s="315">
        <f>E14*E15</f>
        <v>0</v>
      </c>
      <c r="F16" s="92"/>
      <c r="G16" s="314" t="s">
        <v>41</v>
      </c>
      <c r="H16" s="315">
        <f>H14*H15</f>
        <v>0</v>
      </c>
      <c r="I16" s="315">
        <f>I14*I15</f>
        <v>0</v>
      </c>
      <c r="J16" s="315">
        <f>J14*J15</f>
        <v>0</v>
      </c>
    </row>
    <row r="17" spans="2:10" ht="15.9" customHeight="1">
      <c r="B17" s="316" t="s">
        <v>171</v>
      </c>
      <c r="C17" s="318"/>
      <c r="D17" s="318"/>
      <c r="E17" s="318"/>
      <c r="F17" s="92"/>
      <c r="G17" s="314" t="s">
        <v>172</v>
      </c>
      <c r="H17" s="318"/>
      <c r="I17" s="318"/>
      <c r="J17" s="318"/>
    </row>
    <row r="18" spans="2:10" ht="15.9" customHeight="1">
      <c r="B18" s="316" t="s">
        <v>42</v>
      </c>
      <c r="C18" s="315">
        <f>(C16*C17)</f>
        <v>0</v>
      </c>
      <c r="D18" s="315">
        <f>(D16*D17)</f>
        <v>0</v>
      </c>
      <c r="E18" s="315">
        <f>(E16*E17)</f>
        <v>0</v>
      </c>
      <c r="F18" s="92"/>
      <c r="G18" s="314" t="s">
        <v>42</v>
      </c>
      <c r="H18" s="315">
        <f>(H16*H17)</f>
        <v>0</v>
      </c>
      <c r="I18" s="315">
        <f>(I16*I17)</f>
        <v>0</v>
      </c>
      <c r="J18" s="315">
        <f>(J16*J17)</f>
        <v>0</v>
      </c>
    </row>
    <row r="19" spans="2:10" ht="15.9" customHeight="1">
      <c r="B19" s="319"/>
      <c r="C19" s="320">
        <f>C16-C18</f>
        <v>0</v>
      </c>
      <c r="D19" s="320">
        <f>D16-D18</f>
        <v>0</v>
      </c>
      <c r="E19" s="320">
        <f>E16-E18</f>
        <v>0</v>
      </c>
      <c r="F19" s="92"/>
      <c r="G19" s="321"/>
      <c r="H19" s="320">
        <f>H16-H18</f>
        <v>0</v>
      </c>
      <c r="I19" s="320">
        <f>I16-I18</f>
        <v>0</v>
      </c>
      <c r="J19" s="320">
        <f>J16-J18</f>
        <v>0</v>
      </c>
    </row>
    <row r="20" spans="2:10" ht="20.100000000000001" customHeight="1">
      <c r="B20" s="312" t="str">
        <f>'CHIFFRE D''AFFAIRES '!F7 &amp;" à " &amp;'CHIFFRE D''AFFAIRES '!L7*100 &amp;"%"</f>
        <v>Produit/Service 3 à 0%</v>
      </c>
      <c r="C20" s="313" t="str">
        <f>'Fiche de synthèse'!$C$13</f>
        <v>N</v>
      </c>
      <c r="D20" s="313" t="str">
        <f>'Fiche de synthèse'!$D$13</f>
        <v>N+1</v>
      </c>
      <c r="E20" s="313" t="str">
        <f>'Fiche de synthèse'!$E$13</f>
        <v>N+2</v>
      </c>
      <c r="F20" s="92"/>
      <c r="G20" s="312" t="str">
        <f>"ACHATS - TVA à " &amp;'CHIFFRE D''AFFAIRES '!L7*100 &amp;"%"</f>
        <v>ACHATS - TVA à 0%</v>
      </c>
      <c r="H20" s="313" t="str">
        <f>'Fiche de synthèse'!$C$13</f>
        <v>N</v>
      </c>
      <c r="I20" s="313" t="str">
        <f>'Fiche de synthèse'!$D$13</f>
        <v>N+1</v>
      </c>
      <c r="J20" s="313" t="str">
        <f>'Fiche de synthèse'!$E$13</f>
        <v>N+2</v>
      </c>
    </row>
    <row r="21" spans="2:10" ht="15.9" customHeight="1">
      <c r="B21" s="316" t="s">
        <v>36</v>
      </c>
      <c r="C21" s="317">
        <f>'Compte de résultat'!F8*(1+'CHIFFRE D''AFFAIRES '!$L$7)</f>
        <v>0</v>
      </c>
      <c r="D21" s="317">
        <f>'Compte de résultat'!H8*(1+'CHIFFRE D''AFFAIRES '!$L$7)</f>
        <v>0</v>
      </c>
      <c r="E21" s="317">
        <f>'Compte de résultat'!J8*(1+'CHIFFRE D''AFFAIRES '!$L$7)</f>
        <v>0</v>
      </c>
      <c r="F21" s="92"/>
      <c r="G21" s="314" t="s">
        <v>411</v>
      </c>
      <c r="H21" s="317">
        <f>'Compte de résultat'!F18*(1+'CHIFFRE D''AFFAIRES '!$L$7)</f>
        <v>0</v>
      </c>
      <c r="I21" s="317">
        <f>'Compte de résultat'!H18*(1+'CHIFFRE D''AFFAIRES '!$L$7)</f>
        <v>0</v>
      </c>
      <c r="J21" s="317">
        <f>'Compte de résultat'!J18*(1+'CHIFFRE D''AFFAIRES '!$L$7)</f>
        <v>0</v>
      </c>
    </row>
    <row r="22" spans="2:10" ht="15.9" customHeight="1">
      <c r="B22" s="316" t="s">
        <v>38</v>
      </c>
      <c r="C22" s="315">
        <f>C21/('Compte de résultat'!$F$2*30)</f>
        <v>0</v>
      </c>
      <c r="D22" s="315">
        <f>D21/360</f>
        <v>0</v>
      </c>
      <c r="E22" s="315">
        <f>E21/360</f>
        <v>0</v>
      </c>
      <c r="F22" s="92"/>
      <c r="G22" s="314" t="s">
        <v>412</v>
      </c>
      <c r="H22" s="315">
        <f>H21/('Compte de résultat'!$F$2*30)</f>
        <v>0</v>
      </c>
      <c r="I22" s="315">
        <f>I21/360</f>
        <v>0</v>
      </c>
      <c r="J22" s="315">
        <f>J21/360</f>
        <v>0</v>
      </c>
    </row>
    <row r="23" spans="2:10" ht="15.9" customHeight="1">
      <c r="B23" s="316" t="s">
        <v>37</v>
      </c>
      <c r="C23" s="317"/>
      <c r="D23" s="317"/>
      <c r="E23" s="317"/>
      <c r="F23" s="92"/>
      <c r="G23" s="314" t="s">
        <v>531</v>
      </c>
      <c r="H23" s="317"/>
      <c r="I23" s="317"/>
      <c r="J23" s="317"/>
    </row>
    <row r="24" spans="2:10" ht="15.9" customHeight="1">
      <c r="B24" s="316" t="s">
        <v>39</v>
      </c>
      <c r="C24" s="315">
        <f>C22*C23</f>
        <v>0</v>
      </c>
      <c r="D24" s="315">
        <f>D22*D23</f>
        <v>0</v>
      </c>
      <c r="E24" s="315">
        <f>E22*E23</f>
        <v>0</v>
      </c>
      <c r="F24" s="92"/>
      <c r="G24" s="314" t="s">
        <v>41</v>
      </c>
      <c r="H24" s="315">
        <f>H22*H23</f>
        <v>0</v>
      </c>
      <c r="I24" s="315">
        <f>I22*I23</f>
        <v>0</v>
      </c>
      <c r="J24" s="315">
        <f>J22*J23</f>
        <v>0</v>
      </c>
    </row>
    <row r="25" spans="2:10" ht="15.9" customHeight="1">
      <c r="B25" s="316" t="s">
        <v>171</v>
      </c>
      <c r="C25" s="318"/>
      <c r="D25" s="318"/>
      <c r="E25" s="318"/>
      <c r="F25" s="92"/>
      <c r="G25" s="314" t="s">
        <v>172</v>
      </c>
      <c r="H25" s="318"/>
      <c r="I25" s="318"/>
      <c r="J25" s="318"/>
    </row>
    <row r="26" spans="2:10" ht="15.9" customHeight="1">
      <c r="B26" s="316" t="s">
        <v>42</v>
      </c>
      <c r="C26" s="315">
        <f>(C24*C25)</f>
        <v>0</v>
      </c>
      <c r="D26" s="315">
        <f>(D24*D25)</f>
        <v>0</v>
      </c>
      <c r="E26" s="315">
        <f>(E24*E25)</f>
        <v>0</v>
      </c>
      <c r="F26" s="92"/>
      <c r="G26" s="314" t="s">
        <v>42</v>
      </c>
      <c r="H26" s="315">
        <f>(H24*H25)</f>
        <v>0</v>
      </c>
      <c r="I26" s="315">
        <f>(I24*I25)</f>
        <v>0</v>
      </c>
      <c r="J26" s="315">
        <f>(J24*J25)</f>
        <v>0</v>
      </c>
    </row>
    <row r="27" spans="2:10" ht="15.9" customHeight="1">
      <c r="B27" s="319"/>
      <c r="C27" s="320">
        <f>C24-C26</f>
        <v>0</v>
      </c>
      <c r="D27" s="320">
        <f>D24-D26</f>
        <v>0</v>
      </c>
      <c r="E27" s="320">
        <f>E24-E26</f>
        <v>0</v>
      </c>
      <c r="F27" s="92"/>
      <c r="G27" s="321"/>
      <c r="H27" s="320">
        <f>H24-H26</f>
        <v>0</v>
      </c>
      <c r="I27" s="320">
        <f>I24-I26</f>
        <v>0</v>
      </c>
      <c r="J27" s="320">
        <f>J24-J26</f>
        <v>0</v>
      </c>
    </row>
    <row r="28" spans="2:10" ht="20.100000000000001" customHeight="1">
      <c r="B28" s="312" t="str">
        <f>'CHIFFRE D''AFFAIRES '!F8 &amp;" à " &amp;'CHIFFRE D''AFFAIRES '!L8*100 &amp;"%"</f>
        <v>Produit/Service 4 à 0%</v>
      </c>
      <c r="C28" s="313" t="str">
        <f>'Fiche de synthèse'!$C$13</f>
        <v>N</v>
      </c>
      <c r="D28" s="313" t="str">
        <f>'Fiche de synthèse'!$D$13</f>
        <v>N+1</v>
      </c>
      <c r="E28" s="313" t="str">
        <f>'Fiche de synthèse'!$E$13</f>
        <v>N+2</v>
      </c>
      <c r="F28" s="92"/>
      <c r="G28" s="312" t="str">
        <f>"ACHATS - TVA à " &amp;'CHIFFRE D''AFFAIRES '!L8*100 &amp;"%"</f>
        <v>ACHATS - TVA à 0%</v>
      </c>
      <c r="H28" s="313" t="str">
        <f>'Fiche de synthèse'!$C$13</f>
        <v>N</v>
      </c>
      <c r="I28" s="313" t="str">
        <f>'Fiche de synthèse'!$D$13</f>
        <v>N+1</v>
      </c>
      <c r="J28" s="313" t="str">
        <f>'Fiche de synthèse'!$E$13</f>
        <v>N+2</v>
      </c>
    </row>
    <row r="29" spans="2:10" ht="15.9" customHeight="1">
      <c r="B29" s="316" t="s">
        <v>36</v>
      </c>
      <c r="C29" s="317">
        <f>'Compte de résultat'!F9*(1+'CHIFFRE D''AFFAIRES '!$L$8)</f>
        <v>0</v>
      </c>
      <c r="D29" s="317">
        <f>'Compte de résultat'!H9*(1+'CHIFFRE D''AFFAIRES '!$L$8)</f>
        <v>0</v>
      </c>
      <c r="E29" s="317">
        <f>'Compte de résultat'!J9*(1+'CHIFFRE D''AFFAIRES '!$L$8)</f>
        <v>0</v>
      </c>
      <c r="F29" s="92"/>
      <c r="G29" s="314" t="s">
        <v>411</v>
      </c>
      <c r="H29" s="317">
        <f>'Compte de résultat'!F19*(1+'CHIFFRE D''AFFAIRES '!$L$8)</f>
        <v>0</v>
      </c>
      <c r="I29" s="317">
        <f>'Compte de résultat'!H19*(1+'CHIFFRE D''AFFAIRES '!$L$8)</f>
        <v>0</v>
      </c>
      <c r="J29" s="317">
        <f>'Compte de résultat'!J19*(1+'CHIFFRE D''AFFAIRES '!$L$8)</f>
        <v>0</v>
      </c>
    </row>
    <row r="30" spans="2:10" ht="15.9" customHeight="1">
      <c r="B30" s="316" t="s">
        <v>38</v>
      </c>
      <c r="C30" s="315">
        <f>C29/('Compte de résultat'!$F$2*30)</f>
        <v>0</v>
      </c>
      <c r="D30" s="315">
        <f>D29/360</f>
        <v>0</v>
      </c>
      <c r="E30" s="315">
        <f>E29/360</f>
        <v>0</v>
      </c>
      <c r="F30" s="92"/>
      <c r="G30" s="314" t="s">
        <v>412</v>
      </c>
      <c r="H30" s="315">
        <f>H29/('Compte de résultat'!$F$2*30)</f>
        <v>0</v>
      </c>
      <c r="I30" s="315">
        <f>I29/360</f>
        <v>0</v>
      </c>
      <c r="J30" s="315">
        <f>J29/360</f>
        <v>0</v>
      </c>
    </row>
    <row r="31" spans="2:10" ht="15.9" customHeight="1">
      <c r="B31" s="316" t="s">
        <v>37</v>
      </c>
      <c r="C31" s="317"/>
      <c r="D31" s="317"/>
      <c r="E31" s="317"/>
      <c r="F31" s="92"/>
      <c r="G31" s="314" t="s">
        <v>531</v>
      </c>
      <c r="H31" s="317"/>
      <c r="I31" s="317"/>
      <c r="J31" s="317"/>
    </row>
    <row r="32" spans="2:10" ht="15.9" customHeight="1">
      <c r="B32" s="316" t="s">
        <v>39</v>
      </c>
      <c r="C32" s="315">
        <f>C30*C31</f>
        <v>0</v>
      </c>
      <c r="D32" s="315">
        <f>D30*D31</f>
        <v>0</v>
      </c>
      <c r="E32" s="315">
        <f>E30*E31</f>
        <v>0</v>
      </c>
      <c r="F32" s="92"/>
      <c r="G32" s="314" t="s">
        <v>41</v>
      </c>
      <c r="H32" s="315">
        <f>H30*H31</f>
        <v>0</v>
      </c>
      <c r="I32" s="315">
        <f>I30*I31</f>
        <v>0</v>
      </c>
      <c r="J32" s="315">
        <f>J30*J31</f>
        <v>0</v>
      </c>
    </row>
    <row r="33" spans="2:10" ht="15.9" customHeight="1">
      <c r="B33" s="316" t="s">
        <v>171</v>
      </c>
      <c r="C33" s="318"/>
      <c r="D33" s="318"/>
      <c r="E33" s="318"/>
      <c r="F33" s="92"/>
      <c r="G33" s="314" t="s">
        <v>172</v>
      </c>
      <c r="H33" s="318"/>
      <c r="I33" s="318"/>
      <c r="J33" s="318"/>
    </row>
    <row r="34" spans="2:10" ht="15.9" customHeight="1">
      <c r="B34" s="316" t="s">
        <v>42</v>
      </c>
      <c r="C34" s="315">
        <f>(C32*C33)</f>
        <v>0</v>
      </c>
      <c r="D34" s="315">
        <f>(D32*D33)</f>
        <v>0</v>
      </c>
      <c r="E34" s="315">
        <f>(E32*E33)</f>
        <v>0</v>
      </c>
      <c r="F34" s="92"/>
      <c r="G34" s="314" t="s">
        <v>42</v>
      </c>
      <c r="H34" s="315">
        <f>(H32*H33)</f>
        <v>0</v>
      </c>
      <c r="I34" s="315">
        <f>(I32*I33)</f>
        <v>0</v>
      </c>
      <c r="J34" s="315">
        <f>(J32*J33)</f>
        <v>0</v>
      </c>
    </row>
    <row r="35" spans="2:10" ht="15.9" customHeight="1">
      <c r="B35" s="319"/>
      <c r="C35" s="320">
        <f>C32-C34</f>
        <v>0</v>
      </c>
      <c r="D35" s="320">
        <f>D32-D34</f>
        <v>0</v>
      </c>
      <c r="E35" s="320">
        <f>E32-E34</f>
        <v>0</v>
      </c>
      <c r="F35" s="92"/>
      <c r="G35" s="321"/>
      <c r="H35" s="320">
        <f>H32-H34</f>
        <v>0</v>
      </c>
      <c r="I35" s="320">
        <f>I32-I34</f>
        <v>0</v>
      </c>
      <c r="J35" s="320">
        <f>J32-J34</f>
        <v>0</v>
      </c>
    </row>
    <row r="36" spans="2:10" ht="20.100000000000001" hidden="1" customHeight="1">
      <c r="B36" s="368" t="str">
        <f>'CHIFFRE D''AFFAIRES '!F9 &amp;" à " &amp;'CHIFFRE D''AFFAIRES '!L9*100 &amp;"%"</f>
        <v>Produit/Service 5 à 0%</v>
      </c>
      <c r="C36" s="313" t="str">
        <f>'Fiche de synthèse'!$C$13</f>
        <v>N</v>
      </c>
      <c r="D36" s="313" t="str">
        <f>'Fiche de synthèse'!$D$13</f>
        <v>N+1</v>
      </c>
      <c r="E36" s="313" t="str">
        <f>'Fiche de synthèse'!$E$13</f>
        <v>N+2</v>
      </c>
      <c r="F36" s="92"/>
      <c r="G36" s="367" t="str">
        <f>"ACHATS - TVA à " &amp;'CHIFFRE D''AFFAIRES '!L9*100 &amp;"%"</f>
        <v>ACHATS - TVA à 0%</v>
      </c>
      <c r="H36" s="313" t="str">
        <f>'Fiche de synthèse'!$C$13</f>
        <v>N</v>
      </c>
      <c r="I36" s="313" t="str">
        <f>'Fiche de synthèse'!$D$13</f>
        <v>N+1</v>
      </c>
      <c r="J36" s="313" t="str">
        <f>'Fiche de synthèse'!$E$13</f>
        <v>N+2</v>
      </c>
    </row>
    <row r="37" spans="2:10" ht="15.9" hidden="1" customHeight="1">
      <c r="B37" s="316" t="s">
        <v>36</v>
      </c>
      <c r="C37" s="317">
        <f>'Compte de résultat'!F10*(1+'CHIFFRE D''AFFAIRES '!$L$9)</f>
        <v>0</v>
      </c>
      <c r="D37" s="317">
        <f>'Compte de résultat'!H10*(1+'CHIFFRE D''AFFAIRES '!$L$9)</f>
        <v>0</v>
      </c>
      <c r="E37" s="317">
        <f>'Compte de résultat'!J10*(1+'CHIFFRE D''AFFAIRES '!$L$9)</f>
        <v>0</v>
      </c>
      <c r="F37" s="92"/>
      <c r="G37" s="314" t="s">
        <v>177</v>
      </c>
      <c r="H37" s="317">
        <f>'Compte de résultat'!F20*(1+'CHIFFRE D''AFFAIRES '!$L$9)</f>
        <v>0</v>
      </c>
      <c r="I37" s="317">
        <f>'Compte de résultat'!H20*(1+'CHIFFRE D''AFFAIRES '!$L$9)</f>
        <v>0</v>
      </c>
      <c r="J37" s="317">
        <f>'Compte de résultat'!J20*(1+'CHIFFRE D''AFFAIRES '!$L$9)</f>
        <v>0</v>
      </c>
    </row>
    <row r="38" spans="2:10" ht="15.9" hidden="1" customHeight="1">
      <c r="B38" s="316" t="s">
        <v>38</v>
      </c>
      <c r="C38" s="315">
        <f>C37/('Compte de résultat'!$F$2*30)</f>
        <v>0</v>
      </c>
      <c r="D38" s="315">
        <f>D37/360</f>
        <v>0</v>
      </c>
      <c r="E38" s="315">
        <f>E37/360</f>
        <v>0</v>
      </c>
      <c r="F38" s="92"/>
      <c r="G38" s="314" t="s">
        <v>178</v>
      </c>
      <c r="H38" s="315">
        <f>H37/('Compte de résultat'!$F$2*30)</f>
        <v>0</v>
      </c>
      <c r="I38" s="315">
        <f>I37/360</f>
        <v>0</v>
      </c>
      <c r="J38" s="315">
        <f>J37/360</f>
        <v>0</v>
      </c>
    </row>
    <row r="39" spans="2:10" ht="15.9" hidden="1" customHeight="1">
      <c r="B39" s="316" t="s">
        <v>37</v>
      </c>
      <c r="C39" s="317"/>
      <c r="D39" s="317"/>
      <c r="E39" s="317"/>
      <c r="F39" s="92"/>
      <c r="G39" s="314" t="s">
        <v>40</v>
      </c>
      <c r="H39" s="317"/>
      <c r="I39" s="317"/>
      <c r="J39" s="317"/>
    </row>
    <row r="40" spans="2:10" ht="15.9" hidden="1" customHeight="1">
      <c r="B40" s="316" t="s">
        <v>39</v>
      </c>
      <c r="C40" s="315">
        <f>C38*C39</f>
        <v>0</v>
      </c>
      <c r="D40" s="315">
        <f>D38*D39</f>
        <v>0</v>
      </c>
      <c r="E40" s="315">
        <f>E38*E39</f>
        <v>0</v>
      </c>
      <c r="F40" s="92"/>
      <c r="G40" s="314" t="s">
        <v>41</v>
      </c>
      <c r="H40" s="315">
        <f>H38*H39</f>
        <v>0</v>
      </c>
      <c r="I40" s="315">
        <f>I38*I39</f>
        <v>0</v>
      </c>
      <c r="J40" s="315">
        <f>J38*J39</f>
        <v>0</v>
      </c>
    </row>
    <row r="41" spans="2:10" ht="15.9" hidden="1" customHeight="1">
      <c r="B41" s="316" t="s">
        <v>171</v>
      </c>
      <c r="C41" s="318"/>
      <c r="D41" s="318"/>
      <c r="E41" s="318"/>
      <c r="F41" s="92"/>
      <c r="G41" s="314" t="s">
        <v>172</v>
      </c>
      <c r="H41" s="318"/>
      <c r="I41" s="318"/>
      <c r="J41" s="318"/>
    </row>
    <row r="42" spans="2:10" ht="15.9" hidden="1" customHeight="1">
      <c r="B42" s="316" t="s">
        <v>42</v>
      </c>
      <c r="C42" s="315">
        <f>(C40*C41)</f>
        <v>0</v>
      </c>
      <c r="D42" s="315">
        <f>(D40*D41)</f>
        <v>0</v>
      </c>
      <c r="E42" s="315">
        <f>(E40*E41)</f>
        <v>0</v>
      </c>
      <c r="F42" s="92"/>
      <c r="G42" s="314" t="s">
        <v>42</v>
      </c>
      <c r="H42" s="315">
        <f>(H40*H41)</f>
        <v>0</v>
      </c>
      <c r="I42" s="315">
        <f>(I40*I41)</f>
        <v>0</v>
      </c>
      <c r="J42" s="315">
        <f>(J40*J41)</f>
        <v>0</v>
      </c>
    </row>
    <row r="43" spans="2:10" ht="15.9" hidden="1" customHeight="1">
      <c r="B43" s="319"/>
      <c r="C43" s="320">
        <f>C40-C42</f>
        <v>0</v>
      </c>
      <c r="D43" s="320">
        <f>D40-D42</f>
        <v>0</v>
      </c>
      <c r="E43" s="320">
        <f>E40-E42</f>
        <v>0</v>
      </c>
      <c r="F43" s="92"/>
      <c r="G43" s="321"/>
      <c r="H43" s="320">
        <f>H40-H42</f>
        <v>0</v>
      </c>
      <c r="I43" s="320">
        <f>I40-I42</f>
        <v>0</v>
      </c>
      <c r="J43" s="320">
        <f>J40-J42</f>
        <v>0</v>
      </c>
    </row>
    <row r="44" spans="2:10" ht="20.100000000000001" hidden="1" customHeight="1">
      <c r="B44" s="322" t="str">
        <f>'CHIFFRE D''AFFAIRES '!F10 &amp;" à " &amp;'CHIFFRE D''AFFAIRES '!L10*100 &amp;"%"</f>
        <v>Produit/Service 6 à 0%</v>
      </c>
      <c r="C44" s="313" t="str">
        <f>'Fiche de synthèse'!$C$13</f>
        <v>N</v>
      </c>
      <c r="D44" s="313" t="str">
        <f>'Fiche de synthèse'!$D$13</f>
        <v>N+1</v>
      </c>
      <c r="E44" s="313" t="str">
        <f>'Fiche de synthèse'!$E$13</f>
        <v>N+2</v>
      </c>
      <c r="F44" s="92"/>
      <c r="G44" s="312" t="str">
        <f>"ACHATS - TVA à " &amp;'CHIFFRE D''AFFAIRES '!L10*100 &amp;"%"</f>
        <v>ACHATS - TVA à 0%</v>
      </c>
      <c r="H44" s="313" t="str">
        <f>'Fiche de synthèse'!$C$13</f>
        <v>N</v>
      </c>
      <c r="I44" s="313" t="str">
        <f>'Fiche de synthèse'!$D$13</f>
        <v>N+1</v>
      </c>
      <c r="J44" s="313" t="str">
        <f>'Fiche de synthèse'!$E$13</f>
        <v>N+2</v>
      </c>
    </row>
    <row r="45" spans="2:10" ht="15.9" hidden="1" customHeight="1">
      <c r="B45" s="316" t="s">
        <v>36</v>
      </c>
      <c r="C45" s="317">
        <f>'Compte de résultat'!F11*(1+'CHIFFRE D''AFFAIRES '!$L$9)</f>
        <v>0</v>
      </c>
      <c r="D45" s="317">
        <f>'Compte de résultat'!H11*(1+'CHIFFRE D''AFFAIRES '!$L$10)</f>
        <v>0</v>
      </c>
      <c r="E45" s="317">
        <f>'Compte de résultat'!J11*(1+'CHIFFRE D''AFFAIRES '!$L$10)</f>
        <v>0</v>
      </c>
      <c r="F45" s="92"/>
      <c r="G45" s="314" t="s">
        <v>177</v>
      </c>
      <c r="H45" s="317">
        <f>'Compte de résultat'!F21*(1+'CHIFFRE D''AFFAIRES '!$L$10)</f>
        <v>0</v>
      </c>
      <c r="I45" s="317">
        <f>'Compte de résultat'!H21*(1+'CHIFFRE D''AFFAIRES '!$L$10)</f>
        <v>0</v>
      </c>
      <c r="J45" s="317">
        <f>'Compte de résultat'!J21*(1+'CHIFFRE D''AFFAIRES '!$L$10)</f>
        <v>0</v>
      </c>
    </row>
    <row r="46" spans="2:10" ht="15.9" hidden="1" customHeight="1">
      <c r="B46" s="316" t="s">
        <v>38</v>
      </c>
      <c r="C46" s="315">
        <f>C45/('Compte de résultat'!$F$2*30)</f>
        <v>0</v>
      </c>
      <c r="D46" s="315">
        <f>D45/360</f>
        <v>0</v>
      </c>
      <c r="E46" s="315">
        <f>E45/360</f>
        <v>0</v>
      </c>
      <c r="F46" s="92"/>
      <c r="G46" s="314" t="s">
        <v>178</v>
      </c>
      <c r="H46" s="315">
        <f>H45/('Compte de résultat'!$F$2*30)</f>
        <v>0</v>
      </c>
      <c r="I46" s="315">
        <f>I45/360</f>
        <v>0</v>
      </c>
      <c r="J46" s="315">
        <f>J45/360</f>
        <v>0</v>
      </c>
    </row>
    <row r="47" spans="2:10" ht="15.9" hidden="1" customHeight="1">
      <c r="B47" s="316" t="s">
        <v>37</v>
      </c>
      <c r="C47" s="317"/>
      <c r="D47" s="317"/>
      <c r="E47" s="317"/>
      <c r="F47" s="92"/>
      <c r="G47" s="314" t="s">
        <v>40</v>
      </c>
      <c r="H47" s="317"/>
      <c r="I47" s="317"/>
      <c r="J47" s="317"/>
    </row>
    <row r="48" spans="2:10" ht="15.9" hidden="1" customHeight="1">
      <c r="B48" s="316" t="s">
        <v>39</v>
      </c>
      <c r="C48" s="315">
        <f>C46*C47</f>
        <v>0</v>
      </c>
      <c r="D48" s="315">
        <f>D46*D47</f>
        <v>0</v>
      </c>
      <c r="E48" s="315">
        <f>E46*E47</f>
        <v>0</v>
      </c>
      <c r="F48" s="92"/>
      <c r="G48" s="314" t="s">
        <v>41</v>
      </c>
      <c r="H48" s="315">
        <f>H46*H47</f>
        <v>0</v>
      </c>
      <c r="I48" s="315">
        <f>I46*I47</f>
        <v>0</v>
      </c>
      <c r="J48" s="315">
        <f>J46*J47</f>
        <v>0</v>
      </c>
    </row>
    <row r="49" spans="2:10" ht="15.9" hidden="1" customHeight="1">
      <c r="B49" s="316" t="s">
        <v>171</v>
      </c>
      <c r="C49" s="318"/>
      <c r="D49" s="318"/>
      <c r="E49" s="318"/>
      <c r="F49" s="92"/>
      <c r="G49" s="314" t="s">
        <v>172</v>
      </c>
      <c r="H49" s="318"/>
      <c r="I49" s="318"/>
      <c r="J49" s="318"/>
    </row>
    <row r="50" spans="2:10" ht="15.9" hidden="1" customHeight="1">
      <c r="B50" s="316" t="s">
        <v>42</v>
      </c>
      <c r="C50" s="315">
        <f>(C48*C49)</f>
        <v>0</v>
      </c>
      <c r="D50" s="315">
        <f>(D48*D49)</f>
        <v>0</v>
      </c>
      <c r="E50" s="315">
        <f>(E48*E49)</f>
        <v>0</v>
      </c>
      <c r="F50" s="92"/>
      <c r="G50" s="314" t="s">
        <v>42</v>
      </c>
      <c r="H50" s="315">
        <f>(H48*H49)</f>
        <v>0</v>
      </c>
      <c r="I50" s="315">
        <f>(I48*I49)</f>
        <v>0</v>
      </c>
      <c r="J50" s="315">
        <f>(J48*J49)</f>
        <v>0</v>
      </c>
    </row>
    <row r="51" spans="2:10" ht="15.9" hidden="1" customHeight="1">
      <c r="B51" s="319"/>
      <c r="C51" s="320">
        <f>C48-C50</f>
        <v>0</v>
      </c>
      <c r="D51" s="320">
        <f>D48-D50</f>
        <v>0</v>
      </c>
      <c r="E51" s="320">
        <f>E48-E50</f>
        <v>0</v>
      </c>
      <c r="F51" s="92"/>
      <c r="G51" s="321"/>
      <c r="H51" s="320">
        <f>H48-H50</f>
        <v>0</v>
      </c>
      <c r="I51" s="320">
        <f>I48-I50</f>
        <v>0</v>
      </c>
      <c r="J51" s="320">
        <f>J48-J50</f>
        <v>0</v>
      </c>
    </row>
    <row r="52" spans="2:10" ht="20.100000000000001" hidden="1" customHeight="1">
      <c r="B52" s="312" t="str">
        <f>'CHIFFRE D''AFFAIRES '!F11 &amp;" à " &amp;'CHIFFRE D''AFFAIRES '!L11*100 &amp;"%"</f>
        <v>Produit/Service 7 à 0%</v>
      </c>
      <c r="C52" s="313" t="str">
        <f>'Fiche de synthèse'!$C$13</f>
        <v>N</v>
      </c>
      <c r="D52" s="313" t="str">
        <f>'Fiche de synthèse'!$D$13</f>
        <v>N+1</v>
      </c>
      <c r="E52" s="313" t="str">
        <f>'Fiche de synthèse'!$E$13</f>
        <v>N+2</v>
      </c>
      <c r="F52" s="92"/>
      <c r="G52" s="312" t="str">
        <f>"ACHATS - TVA à " &amp;'CHIFFRE D''AFFAIRES '!L11*100 &amp;"%"</f>
        <v>ACHATS - TVA à 0%</v>
      </c>
      <c r="H52" s="313" t="str">
        <f>'Fiche de synthèse'!$C$13</f>
        <v>N</v>
      </c>
      <c r="I52" s="313" t="str">
        <f>'Fiche de synthèse'!$D$13</f>
        <v>N+1</v>
      </c>
      <c r="J52" s="313" t="str">
        <f>'Fiche de synthèse'!$E$13</f>
        <v>N+2</v>
      </c>
    </row>
    <row r="53" spans="2:10" ht="15.9" hidden="1" customHeight="1">
      <c r="B53" s="316" t="s">
        <v>36</v>
      </c>
      <c r="C53" s="317">
        <f>'Compte de résultat'!F12*(1+'CHIFFRE D''AFFAIRES '!$L$11)</f>
        <v>0</v>
      </c>
      <c r="D53" s="317">
        <f>'Compte de résultat'!H12*(1+'CHIFFRE D''AFFAIRES '!$L$11)</f>
        <v>0</v>
      </c>
      <c r="E53" s="317">
        <f>'Compte de résultat'!J12*(1+'CHIFFRE D''AFFAIRES '!$L$11)</f>
        <v>0</v>
      </c>
      <c r="F53" s="92"/>
      <c r="G53" s="314" t="s">
        <v>411</v>
      </c>
      <c r="H53" s="317">
        <f>'Compte de résultat'!F22*(1+'CHIFFRE D''AFFAIRES '!$L$11)</f>
        <v>0</v>
      </c>
      <c r="I53" s="317">
        <f>'Compte de résultat'!H22*(1+'CHIFFRE D''AFFAIRES '!$L$11)</f>
        <v>0</v>
      </c>
      <c r="J53" s="317">
        <f>'Compte de résultat'!J22*(1+'CHIFFRE D''AFFAIRES '!$L$11)</f>
        <v>0</v>
      </c>
    </row>
    <row r="54" spans="2:10" ht="15.9" hidden="1" customHeight="1">
      <c r="B54" s="316" t="s">
        <v>38</v>
      </c>
      <c r="C54" s="315">
        <f>C53/('Compte de résultat'!$F$2*30)</f>
        <v>0</v>
      </c>
      <c r="D54" s="315">
        <f>D53/360</f>
        <v>0</v>
      </c>
      <c r="E54" s="315">
        <f>E53/360</f>
        <v>0</v>
      </c>
      <c r="F54" s="92"/>
      <c r="G54" s="314" t="s">
        <v>412</v>
      </c>
      <c r="H54" s="315">
        <f>H53/('Compte de résultat'!$F$2*30)</f>
        <v>0</v>
      </c>
      <c r="I54" s="315">
        <f>I53/360</f>
        <v>0</v>
      </c>
      <c r="J54" s="315">
        <f>J53/360</f>
        <v>0</v>
      </c>
    </row>
    <row r="55" spans="2:10" ht="15.9" hidden="1" customHeight="1">
      <c r="B55" s="316" t="s">
        <v>37</v>
      </c>
      <c r="C55" s="317"/>
      <c r="D55" s="317"/>
      <c r="E55" s="317"/>
      <c r="F55" s="92"/>
      <c r="G55" s="314" t="s">
        <v>531</v>
      </c>
      <c r="H55" s="317"/>
      <c r="I55" s="317"/>
      <c r="J55" s="317"/>
    </row>
    <row r="56" spans="2:10" ht="15.9" hidden="1" customHeight="1">
      <c r="B56" s="316" t="s">
        <v>39</v>
      </c>
      <c r="C56" s="315">
        <f>C54*C55</f>
        <v>0</v>
      </c>
      <c r="D56" s="315">
        <f>D54*D55</f>
        <v>0</v>
      </c>
      <c r="E56" s="315">
        <f>E54*E55</f>
        <v>0</v>
      </c>
      <c r="F56" s="92"/>
      <c r="G56" s="314" t="s">
        <v>41</v>
      </c>
      <c r="H56" s="315">
        <f>H54*H55</f>
        <v>0</v>
      </c>
      <c r="I56" s="315">
        <f>I54*I55</f>
        <v>0</v>
      </c>
      <c r="J56" s="315">
        <f>J54*J55</f>
        <v>0</v>
      </c>
    </row>
    <row r="57" spans="2:10" ht="15.9" hidden="1" customHeight="1">
      <c r="B57" s="316" t="s">
        <v>171</v>
      </c>
      <c r="C57" s="318"/>
      <c r="D57" s="318"/>
      <c r="E57" s="318"/>
      <c r="F57" s="92"/>
      <c r="G57" s="314" t="s">
        <v>172</v>
      </c>
      <c r="H57" s="318"/>
      <c r="I57" s="318"/>
      <c r="J57" s="318"/>
    </row>
    <row r="58" spans="2:10" ht="15.9" hidden="1" customHeight="1">
      <c r="B58" s="316" t="s">
        <v>42</v>
      </c>
      <c r="C58" s="315">
        <f>(C56*C57)</f>
        <v>0</v>
      </c>
      <c r="D58" s="315">
        <f>(D56*D57)</f>
        <v>0</v>
      </c>
      <c r="E58" s="315">
        <f>(E56*E57)</f>
        <v>0</v>
      </c>
      <c r="F58" s="92"/>
      <c r="G58" s="314" t="s">
        <v>42</v>
      </c>
      <c r="H58" s="315">
        <f>(H56*H57)</f>
        <v>0</v>
      </c>
      <c r="I58" s="315">
        <f>(I56*I57)</f>
        <v>0</v>
      </c>
      <c r="J58" s="315">
        <f>(J56*J57)</f>
        <v>0</v>
      </c>
    </row>
    <row r="59" spans="2:10" ht="15.9" hidden="1" customHeight="1">
      <c r="B59" s="319"/>
      <c r="C59" s="320">
        <f>C56-C58</f>
        <v>0</v>
      </c>
      <c r="D59" s="320">
        <f>D56-D58</f>
        <v>0</v>
      </c>
      <c r="E59" s="320">
        <f>E56-E58</f>
        <v>0</v>
      </c>
      <c r="F59" s="92"/>
      <c r="G59" s="321"/>
      <c r="H59" s="320">
        <f>H56-H58</f>
        <v>0</v>
      </c>
      <c r="I59" s="320">
        <f>I56-I58</f>
        <v>0</v>
      </c>
      <c r="J59" s="320">
        <f>J56-J58</f>
        <v>0</v>
      </c>
    </row>
    <row r="60" spans="2:10" ht="20.100000000000001" hidden="1" customHeight="1">
      <c r="B60" s="312" t="str">
        <f>'CHIFFRE D''AFFAIRES '!F12 &amp;" à " &amp;'CHIFFRE D''AFFAIRES '!L12*100 &amp;"%"</f>
        <v>Produit/Service 8 à 0%</v>
      </c>
      <c r="C60" s="313" t="str">
        <f>'Fiche de synthèse'!$C$13</f>
        <v>N</v>
      </c>
      <c r="D60" s="313" t="str">
        <f>'Fiche de synthèse'!$D$13</f>
        <v>N+1</v>
      </c>
      <c r="E60" s="313" t="str">
        <f>'Fiche de synthèse'!$E$13</f>
        <v>N+2</v>
      </c>
      <c r="F60" s="92"/>
      <c r="G60" s="312" t="str">
        <f>"ACHATS - TVA à " &amp;'CHIFFRE D''AFFAIRES '!L12*100 &amp;"%"</f>
        <v>ACHATS - TVA à 0%</v>
      </c>
      <c r="H60" s="313" t="str">
        <f>'Fiche de synthèse'!$C$13</f>
        <v>N</v>
      </c>
      <c r="I60" s="313" t="str">
        <f>'Fiche de synthèse'!$D$13</f>
        <v>N+1</v>
      </c>
      <c r="J60" s="313" t="str">
        <f>'Fiche de synthèse'!$E$13</f>
        <v>N+2</v>
      </c>
    </row>
    <row r="61" spans="2:10" ht="15.9" hidden="1" customHeight="1">
      <c r="B61" s="316" t="s">
        <v>36</v>
      </c>
      <c r="C61" s="317">
        <f>'Compte de résultat'!F13*(1+'CHIFFRE D''AFFAIRES '!$L$12)</f>
        <v>0</v>
      </c>
      <c r="D61" s="317">
        <f>'Compte de résultat'!H13*(1+'CHIFFRE D''AFFAIRES '!$L$12)</f>
        <v>0</v>
      </c>
      <c r="E61" s="317">
        <f>'Compte de résultat'!J13*(1+'CHIFFRE D''AFFAIRES '!$L$12)</f>
        <v>0</v>
      </c>
      <c r="F61" s="92"/>
      <c r="G61" s="314" t="s">
        <v>411</v>
      </c>
      <c r="H61" s="317">
        <f>'Compte de résultat'!F23*(1+'CHIFFRE D''AFFAIRES '!$L$12)</f>
        <v>0</v>
      </c>
      <c r="I61" s="317">
        <f>'Compte de résultat'!H23*(1+'CHIFFRE D''AFFAIRES '!$L$12)</f>
        <v>0</v>
      </c>
      <c r="J61" s="317">
        <f>'Compte de résultat'!J23*(1+'CHIFFRE D''AFFAIRES '!$L$12)</f>
        <v>0</v>
      </c>
    </row>
    <row r="62" spans="2:10" ht="15.9" hidden="1" customHeight="1">
      <c r="B62" s="316" t="s">
        <v>38</v>
      </c>
      <c r="C62" s="315">
        <f>C61/('Compte de résultat'!$F$2*30)</f>
        <v>0</v>
      </c>
      <c r="D62" s="315">
        <f>D61/360</f>
        <v>0</v>
      </c>
      <c r="E62" s="315">
        <f>E61/360</f>
        <v>0</v>
      </c>
      <c r="F62" s="92"/>
      <c r="G62" s="314" t="s">
        <v>412</v>
      </c>
      <c r="H62" s="315">
        <f>H61/('Compte de résultat'!$F$2*30)</f>
        <v>0</v>
      </c>
      <c r="I62" s="315">
        <f>I61/360</f>
        <v>0</v>
      </c>
      <c r="J62" s="315">
        <f>J61/360</f>
        <v>0</v>
      </c>
    </row>
    <row r="63" spans="2:10" ht="15.9" hidden="1" customHeight="1">
      <c r="B63" s="316" t="s">
        <v>37</v>
      </c>
      <c r="C63" s="317"/>
      <c r="D63" s="317"/>
      <c r="E63" s="317"/>
      <c r="F63" s="92"/>
      <c r="G63" s="314" t="s">
        <v>531</v>
      </c>
      <c r="H63" s="317"/>
      <c r="I63" s="317"/>
      <c r="J63" s="317"/>
    </row>
    <row r="64" spans="2:10" ht="15.9" hidden="1" customHeight="1">
      <c r="B64" s="316" t="s">
        <v>39</v>
      </c>
      <c r="C64" s="315">
        <f>C62*C63</f>
        <v>0</v>
      </c>
      <c r="D64" s="315">
        <f>D62*D63</f>
        <v>0</v>
      </c>
      <c r="E64" s="315">
        <f>E62*E63</f>
        <v>0</v>
      </c>
      <c r="F64" s="92"/>
      <c r="G64" s="314" t="s">
        <v>41</v>
      </c>
      <c r="H64" s="315">
        <f>H62*H63</f>
        <v>0</v>
      </c>
      <c r="I64" s="315">
        <f>I62*I63</f>
        <v>0</v>
      </c>
      <c r="J64" s="315">
        <f>J62*J63</f>
        <v>0</v>
      </c>
    </row>
    <row r="65" spans="2:10" ht="15.9" hidden="1" customHeight="1">
      <c r="B65" s="316" t="s">
        <v>171</v>
      </c>
      <c r="C65" s="318"/>
      <c r="D65" s="318"/>
      <c r="E65" s="318"/>
      <c r="F65" s="92"/>
      <c r="G65" s="314" t="s">
        <v>172</v>
      </c>
      <c r="H65" s="318"/>
      <c r="I65" s="318"/>
      <c r="J65" s="318"/>
    </row>
    <row r="66" spans="2:10" ht="15.9" hidden="1" customHeight="1">
      <c r="B66" s="316" t="s">
        <v>42</v>
      </c>
      <c r="C66" s="315">
        <f>(C64*C65)</f>
        <v>0</v>
      </c>
      <c r="D66" s="315">
        <f>(D64*D65)</f>
        <v>0</v>
      </c>
      <c r="E66" s="315">
        <f>(E64*E65)</f>
        <v>0</v>
      </c>
      <c r="F66" s="92"/>
      <c r="G66" s="314" t="s">
        <v>42</v>
      </c>
      <c r="H66" s="315">
        <f>(H64*H65)</f>
        <v>0</v>
      </c>
      <c r="I66" s="315">
        <f>(I64*I65)</f>
        <v>0</v>
      </c>
      <c r="J66" s="315">
        <f>(J64*J65)</f>
        <v>0</v>
      </c>
    </row>
    <row r="67" spans="2:10" ht="15.9" hidden="1" customHeight="1">
      <c r="B67" s="319"/>
      <c r="C67" s="320">
        <f>C64-C66</f>
        <v>0</v>
      </c>
      <c r="D67" s="320">
        <f>D64-D66</f>
        <v>0</v>
      </c>
      <c r="E67" s="320">
        <f>E64-E66</f>
        <v>0</v>
      </c>
      <c r="F67" s="92"/>
      <c r="G67" s="321"/>
      <c r="H67" s="320">
        <f>H64-H66</f>
        <v>0</v>
      </c>
      <c r="I67" s="320">
        <f>I64-I66</f>
        <v>0</v>
      </c>
      <c r="J67" s="320">
        <f>J64-J66</f>
        <v>0</v>
      </c>
    </row>
    <row r="68" spans="2:10">
      <c r="B68" s="325"/>
      <c r="C68" s="326"/>
      <c r="D68" s="326"/>
      <c r="E68" s="326"/>
      <c r="F68" s="92"/>
      <c r="G68" s="312" t="s">
        <v>410</v>
      </c>
      <c r="H68" s="313" t="str">
        <f>'Fiche de synthèse'!$C$13</f>
        <v>N</v>
      </c>
      <c r="I68" s="313" t="str">
        <f>'Fiche de synthèse'!$D$13</f>
        <v>N+1</v>
      </c>
      <c r="J68" s="313" t="str">
        <f>'Fiche de synthèse'!$E$13</f>
        <v>N+2</v>
      </c>
    </row>
    <row r="69" spans="2:10">
      <c r="B69" s="325"/>
      <c r="C69" s="326"/>
      <c r="D69" s="326"/>
      <c r="E69" s="326"/>
      <c r="F69" s="92"/>
      <c r="G69" s="314" t="s">
        <v>411</v>
      </c>
      <c r="H69" s="317">
        <f>'Compte de résultat'!F66</f>
        <v>0</v>
      </c>
      <c r="I69" s="317">
        <f>'Compte de résultat'!H66</f>
        <v>0</v>
      </c>
      <c r="J69" s="317">
        <f>'Compte de résultat'!J66</f>
        <v>0</v>
      </c>
    </row>
    <row r="70" spans="2:10">
      <c r="B70" s="325"/>
      <c r="C70" s="326"/>
      <c r="D70" s="326"/>
      <c r="E70" s="326"/>
      <c r="F70" s="92"/>
      <c r="G70" s="314" t="s">
        <v>412</v>
      </c>
      <c r="H70" s="315">
        <f>H69/('Compte de résultat'!$F$2*30)</f>
        <v>0</v>
      </c>
      <c r="I70" s="315">
        <f>I69/360</f>
        <v>0</v>
      </c>
      <c r="J70" s="315">
        <f>J69/360</f>
        <v>0</v>
      </c>
    </row>
    <row r="71" spans="2:10">
      <c r="B71" s="325"/>
      <c r="C71" s="326"/>
      <c r="D71" s="326"/>
      <c r="E71" s="326"/>
      <c r="F71" s="92"/>
      <c r="G71" s="314" t="s">
        <v>531</v>
      </c>
      <c r="H71" s="459">
        <v>15</v>
      </c>
      <c r="I71" s="459">
        <v>15</v>
      </c>
      <c r="J71" s="459">
        <v>15</v>
      </c>
    </row>
    <row r="72" spans="2:10">
      <c r="B72" s="325"/>
      <c r="C72" s="326"/>
      <c r="D72" s="326"/>
      <c r="E72" s="326"/>
      <c r="F72" s="92"/>
      <c r="G72" s="314" t="s">
        <v>41</v>
      </c>
      <c r="H72" s="315">
        <f>H70*H71</f>
        <v>0</v>
      </c>
      <c r="I72" s="315">
        <f>I70*I71</f>
        <v>0</v>
      </c>
      <c r="J72" s="315">
        <f>J70*J71</f>
        <v>0</v>
      </c>
    </row>
    <row r="73" spans="2:10">
      <c r="B73" s="325"/>
      <c r="C73" s="326"/>
      <c r="D73" s="326"/>
      <c r="E73" s="326"/>
      <c r="F73" s="92"/>
      <c r="G73" s="314" t="s">
        <v>172</v>
      </c>
      <c r="H73" s="318"/>
      <c r="I73" s="318"/>
      <c r="J73" s="318"/>
    </row>
    <row r="74" spans="2:10">
      <c r="B74" s="325"/>
      <c r="C74" s="326"/>
      <c r="D74" s="326"/>
      <c r="E74" s="326"/>
      <c r="F74" s="92"/>
      <c r="G74" s="314" t="s">
        <v>42</v>
      </c>
      <c r="H74" s="315">
        <f>(H72*H73)</f>
        <v>0</v>
      </c>
      <c r="I74" s="315">
        <f>(I72*I73)</f>
        <v>0</v>
      </c>
      <c r="J74" s="315">
        <f>(J72*J73)</f>
        <v>0</v>
      </c>
    </row>
    <row r="75" spans="2:10" ht="16.2" thickBot="1">
      <c r="B75" s="325"/>
      <c r="C75" s="326"/>
      <c r="D75" s="326"/>
      <c r="E75" s="326"/>
      <c r="F75" s="92"/>
      <c r="G75" s="321"/>
      <c r="H75" s="320">
        <f>H72-H74</f>
        <v>0</v>
      </c>
      <c r="I75" s="320">
        <f>I72-I74</f>
        <v>0</v>
      </c>
      <c r="J75" s="320">
        <f>J72-J74</f>
        <v>0</v>
      </c>
    </row>
    <row r="76" spans="2:10">
      <c r="B76" s="323" t="s">
        <v>259</v>
      </c>
      <c r="C76" s="324">
        <f>C11+C19+C27+C35+C43+C51+C59+C67</f>
        <v>0</v>
      </c>
      <c r="D76" s="324">
        <f t="shared" ref="D76:E76" si="0">D11+D19+D27+D35+D43+D51+D59+D67</f>
        <v>0</v>
      </c>
      <c r="E76" s="324">
        <f t="shared" si="0"/>
        <v>0</v>
      </c>
      <c r="F76" s="92"/>
      <c r="G76" s="323" t="s">
        <v>261</v>
      </c>
      <c r="H76" s="324">
        <f>H11+H19+H27+H35+H43+H51+H59+H67+H75</f>
        <v>0</v>
      </c>
      <c r="I76" s="324">
        <f t="shared" ref="I76:J76" si="1">I11+I19+I27+I35+I43+I51+I59+I67+I75</f>
        <v>0</v>
      </c>
      <c r="J76" s="324">
        <f t="shared" si="1"/>
        <v>0</v>
      </c>
    </row>
    <row r="77" spans="2:10" ht="20.100000000000001" customHeight="1">
      <c r="B77" s="92"/>
      <c r="C77" s="92"/>
      <c r="D77" s="92"/>
      <c r="E77" s="92"/>
      <c r="F77" s="92"/>
      <c r="G77" s="327"/>
      <c r="H77" s="328" t="str">
        <f>'Fiche de synthèse'!C13</f>
        <v>N</v>
      </c>
      <c r="I77" s="328" t="str">
        <f>'Fiche de synthèse'!D13</f>
        <v>N+1</v>
      </c>
      <c r="J77" s="328" t="str">
        <f>'Fiche de synthèse'!E13</f>
        <v>N+2</v>
      </c>
    </row>
    <row r="78" spans="2:10" ht="20.100000000000001" customHeight="1">
      <c r="B78" s="92"/>
      <c r="C78" s="92"/>
      <c r="D78" s="92"/>
      <c r="E78" s="692" t="s">
        <v>382</v>
      </c>
      <c r="F78" s="693"/>
      <c r="G78" s="694"/>
      <c r="H78" s="320">
        <f>C76-H76</f>
        <v>0</v>
      </c>
      <c r="I78" s="320">
        <f>D76-I76</f>
        <v>0</v>
      </c>
      <c r="J78" s="320">
        <f>E76-J76</f>
        <v>0</v>
      </c>
    </row>
    <row r="79" spans="2:10" ht="20.100000000000001" customHeight="1">
      <c r="B79" s="92"/>
      <c r="C79" s="92"/>
      <c r="D79" s="92"/>
      <c r="E79" s="695" t="s">
        <v>383</v>
      </c>
      <c r="F79" s="696"/>
      <c r="G79" s="697"/>
      <c r="H79" s="329"/>
      <c r="I79" s="330">
        <f>I78-H78</f>
        <v>0</v>
      </c>
      <c r="J79" s="330">
        <f>J78-I78</f>
        <v>0</v>
      </c>
    </row>
    <row r="80" spans="2:10" ht="20.100000000000001" customHeight="1">
      <c r="B80" s="92"/>
      <c r="C80" s="92"/>
      <c r="D80" s="92"/>
      <c r="E80" s="692" t="s">
        <v>273</v>
      </c>
      <c r="F80" s="693"/>
      <c r="G80" s="694"/>
      <c r="H80" s="329">
        <f>'Plan financement'!C35</f>
        <v>0</v>
      </c>
      <c r="I80" s="317">
        <f>H80</f>
        <v>0</v>
      </c>
      <c r="J80" s="317">
        <f>I80</f>
        <v>0</v>
      </c>
    </row>
    <row r="81" spans="2:10" ht="20.100000000000001" customHeight="1">
      <c r="B81" s="92"/>
      <c r="C81" s="92"/>
      <c r="D81" s="92"/>
      <c r="E81" s="695" t="s">
        <v>237</v>
      </c>
      <c r="F81" s="696"/>
      <c r="G81" s="697"/>
      <c r="H81" s="329"/>
      <c r="I81" s="330">
        <f>I80-H80</f>
        <v>0</v>
      </c>
      <c r="J81" s="330">
        <f>J80-I80</f>
        <v>0</v>
      </c>
    </row>
    <row r="82" spans="2:10" ht="20.100000000000001" customHeight="1">
      <c r="B82" s="92"/>
      <c r="C82" s="92"/>
      <c r="D82" s="92"/>
      <c r="E82" s="698" t="s">
        <v>262</v>
      </c>
      <c r="F82" s="699"/>
      <c r="G82" s="700"/>
      <c r="H82" s="358">
        <f>+H78+H80</f>
        <v>0</v>
      </c>
      <c r="I82" s="358">
        <f>+I79+I81</f>
        <v>0</v>
      </c>
      <c r="J82" s="358">
        <f>+J79+J81</f>
        <v>0</v>
      </c>
    </row>
    <row r="83" spans="2:10" ht="20.100000000000001" customHeight="1"/>
    <row r="85" spans="2:10" ht="20.100000000000001" customHeight="1"/>
    <row r="86" spans="2:10" ht="20.100000000000001" customHeight="1"/>
  </sheetData>
  <customSheetViews>
    <customSheetView guid="{54D98F1E-53D0-4851-8E21-D6B23A970F0C}" scale="70" fitToPage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0" fitToPage="1" hiddenRows="1" showRuler="0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0" showPageBreaks="1" fitToPage="1" printArea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3"/>
      <headerFooter>
        <oddHeader>&amp;R&amp;"Arial,Gras italique"&amp;9&amp;F</oddHeader>
      </headerFooter>
    </customSheetView>
  </customSheetViews>
  <mergeCells count="8">
    <mergeCell ref="B1:J1"/>
    <mergeCell ref="E78:G78"/>
    <mergeCell ref="E79:G79"/>
    <mergeCell ref="E80:G80"/>
    <mergeCell ref="E82:G82"/>
    <mergeCell ref="E81:G81"/>
    <mergeCell ref="B3:E3"/>
    <mergeCell ref="G3:J3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AA146"/>
  <sheetViews>
    <sheetView showGridLines="0" topLeftCell="A99" zoomScale="70" zoomScaleNormal="70" zoomScaleSheetLayoutView="70" workbookViewId="0">
      <selection activeCell="C141" sqref="C141"/>
    </sheetView>
  </sheetViews>
  <sheetFormatPr baseColWidth="10" defaultColWidth="11.44140625" defaultRowHeight="13.2"/>
  <cols>
    <col min="1" max="1" width="15.88671875" style="103" customWidth="1"/>
    <col min="2" max="2" width="50.88671875" style="103" bestFit="1" customWidth="1"/>
    <col min="3" max="14" width="18.44140625" style="103" customWidth="1"/>
    <col min="15" max="15" width="8.88671875" style="103" customWidth="1"/>
    <col min="16" max="16" width="11.44140625" style="103" bestFit="1" customWidth="1"/>
    <col min="17" max="17" width="11.109375" style="103" customWidth="1"/>
    <col min="18" max="18" width="22.109375" style="103" customWidth="1"/>
    <col min="19" max="16384" width="11.44140625" style="103"/>
  </cols>
  <sheetData>
    <row r="1" spans="1:18" ht="40.35" customHeight="1">
      <c r="A1" s="163" t="s">
        <v>553</v>
      </c>
      <c r="B1" s="708" t="s">
        <v>386</v>
      </c>
      <c r="C1" s="709"/>
      <c r="D1" s="709"/>
      <c r="E1" s="709"/>
      <c r="F1" s="710"/>
      <c r="G1" s="710"/>
      <c r="H1" s="710"/>
      <c r="I1" s="710"/>
      <c r="J1" s="710"/>
      <c r="K1" s="710"/>
      <c r="L1" s="710"/>
      <c r="M1" s="710"/>
      <c r="N1" s="711"/>
      <c r="O1" s="109"/>
      <c r="P1" s="164"/>
      <c r="Q1" s="164"/>
      <c r="R1" s="109"/>
    </row>
    <row r="2" spans="1:18" ht="15" customHeight="1">
      <c r="A2" s="109"/>
      <c r="B2" s="165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09"/>
      <c r="P2" s="164"/>
      <c r="Q2" s="164"/>
      <c r="R2" s="109"/>
    </row>
    <row r="3" spans="1:18" ht="25.35" customHeight="1">
      <c r="A3" s="109"/>
      <c r="B3" s="246" t="s">
        <v>174</v>
      </c>
      <c r="C3" s="247">
        <f>'CHIFFRE D''AFFAIRES '!C15</f>
        <v>45748</v>
      </c>
      <c r="D3" s="247">
        <f>'CHIFFRE D''AFFAIRES '!D15</f>
        <v>45778</v>
      </c>
      <c r="E3" s="247">
        <f>'CHIFFRE D''AFFAIRES '!E15</f>
        <v>45809</v>
      </c>
      <c r="F3" s="247">
        <f>'CHIFFRE D''AFFAIRES '!F15</f>
        <v>45839</v>
      </c>
      <c r="G3" s="247">
        <f>'CHIFFRE D''AFFAIRES '!G15</f>
        <v>45870</v>
      </c>
      <c r="H3" s="247">
        <f>'CHIFFRE D''AFFAIRES '!H15</f>
        <v>45901</v>
      </c>
      <c r="I3" s="247">
        <f>'CHIFFRE D''AFFAIRES '!I15</f>
        <v>45931</v>
      </c>
      <c r="J3" s="247">
        <f>'CHIFFRE D''AFFAIRES '!J15</f>
        <v>45962</v>
      </c>
      <c r="K3" s="247">
        <f>'CHIFFRE D''AFFAIRES '!K15</f>
        <v>45992</v>
      </c>
      <c r="L3" s="247">
        <f>'CHIFFRE D''AFFAIRES '!L15</f>
        <v>46023</v>
      </c>
      <c r="M3" s="247">
        <f>'CHIFFRE D''AFFAIRES '!M15</f>
        <v>46054</v>
      </c>
      <c r="N3" s="247">
        <f>'CHIFFRE D''AFFAIRES '!N15</f>
        <v>46082</v>
      </c>
      <c r="O3" s="109"/>
      <c r="P3" s="164"/>
      <c r="Q3" s="164"/>
      <c r="R3" s="109"/>
    </row>
    <row r="4" spans="1:18" ht="15" customHeight="1" thickBot="1">
      <c r="A4" s="109"/>
      <c r="B4" s="214" t="s">
        <v>25</v>
      </c>
      <c r="C4" s="213">
        <v>0</v>
      </c>
      <c r="D4" s="275">
        <f t="shared" ref="D4:N4" si="0">C123</f>
        <v>0</v>
      </c>
      <c r="E4" s="275">
        <f t="shared" si="0"/>
        <v>0</v>
      </c>
      <c r="F4" s="275">
        <f t="shared" si="0"/>
        <v>0</v>
      </c>
      <c r="G4" s="275">
        <f t="shared" si="0"/>
        <v>0</v>
      </c>
      <c r="H4" s="275">
        <f t="shared" si="0"/>
        <v>0</v>
      </c>
      <c r="I4" s="275">
        <f t="shared" si="0"/>
        <v>0</v>
      </c>
      <c r="J4" s="275">
        <f t="shared" si="0"/>
        <v>0</v>
      </c>
      <c r="K4" s="275">
        <f t="shared" si="0"/>
        <v>0</v>
      </c>
      <c r="L4" s="276">
        <f t="shared" si="0"/>
        <v>0</v>
      </c>
      <c r="M4" s="276">
        <f t="shared" si="0"/>
        <v>0</v>
      </c>
      <c r="N4" s="276">
        <f t="shared" si="0"/>
        <v>0</v>
      </c>
      <c r="O4" s="109"/>
      <c r="P4" s="712" t="s">
        <v>196</v>
      </c>
      <c r="Q4" s="712"/>
      <c r="R4" s="167" t="s">
        <v>197</v>
      </c>
    </row>
    <row r="5" spans="1:18" ht="15" customHeight="1">
      <c r="A5" s="109"/>
      <c r="B5" s="234" t="s">
        <v>154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8"/>
      <c r="O5" s="109"/>
      <c r="P5" s="168" t="s">
        <v>194</v>
      </c>
      <c r="Q5" s="169" t="s">
        <v>195</v>
      </c>
      <c r="R5" s="170"/>
    </row>
    <row r="6" spans="1:18">
      <c r="A6" s="109"/>
      <c r="B6" s="264" t="str">
        <f>'Compte de résultat'!B6</f>
        <v>Produit/Service 1</v>
      </c>
      <c r="C6" s="198">
        <f>(100%+'CHIFFRE D''AFFAIRES '!$L5)*'CHIFFRE D''AFFAIRES '!C18</f>
        <v>0</v>
      </c>
      <c r="D6" s="198">
        <f>(100%+'CHIFFRE D''AFFAIRES '!$L5)*'CHIFFRE D''AFFAIRES '!D18</f>
        <v>0</v>
      </c>
      <c r="E6" s="198">
        <f>(100%+'CHIFFRE D''AFFAIRES '!$L5)*'CHIFFRE D''AFFAIRES '!E18</f>
        <v>0</v>
      </c>
      <c r="F6" s="198">
        <f>(100%+'CHIFFRE D''AFFAIRES '!$L5)*'CHIFFRE D''AFFAIRES '!F18</f>
        <v>0</v>
      </c>
      <c r="G6" s="198">
        <f>(100%+'CHIFFRE D''AFFAIRES '!$L5)*'CHIFFRE D''AFFAIRES '!G18</f>
        <v>0</v>
      </c>
      <c r="H6" s="198">
        <f>(100%+'CHIFFRE D''AFFAIRES '!$L5)*'CHIFFRE D''AFFAIRES '!H18</f>
        <v>0</v>
      </c>
      <c r="I6" s="198">
        <f>(100%+'CHIFFRE D''AFFAIRES '!$L5)*'CHIFFRE D''AFFAIRES '!I18</f>
        <v>0</v>
      </c>
      <c r="J6" s="198">
        <f>(100%+'CHIFFRE D''AFFAIRES '!$L5)*'CHIFFRE D''AFFAIRES '!J18</f>
        <v>0</v>
      </c>
      <c r="K6" s="198">
        <f>(100%+'CHIFFRE D''AFFAIRES '!$L5)*'CHIFFRE D''AFFAIRES '!K18</f>
        <v>0</v>
      </c>
      <c r="L6" s="198">
        <f>(100%+'CHIFFRE D''AFFAIRES '!$L5)*'CHIFFRE D''AFFAIRES '!L18</f>
        <v>0</v>
      </c>
      <c r="M6" s="198">
        <f>(100%+'CHIFFRE D''AFFAIRES '!$L5)*'CHIFFRE D''AFFAIRES '!M18</f>
        <v>0</v>
      </c>
      <c r="N6" s="223">
        <f>(100%+'CHIFFRE D''AFFAIRES '!$L5)*'CHIFFRE D''AFFAIRES '!N18</f>
        <v>0</v>
      </c>
      <c r="O6" s="109"/>
      <c r="P6" s="172">
        <f>SUM(C6:N6)</f>
        <v>0</v>
      </c>
      <c r="Q6" s="172">
        <f>P6/(100%+'CHIFFRE D''AFFAIRES '!$L5)</f>
        <v>0</v>
      </c>
      <c r="R6" s="173"/>
    </row>
    <row r="7" spans="1:18">
      <c r="A7" s="109"/>
      <c r="B7" s="264" t="str">
        <f>'Compte de résultat'!B7</f>
        <v>Produit/Service 2</v>
      </c>
      <c r="C7" s="198">
        <f>(100%+'CHIFFRE D''AFFAIRES '!$L6)*'CHIFFRE D''AFFAIRES '!C21</f>
        <v>0</v>
      </c>
      <c r="D7" s="198">
        <f>(100%+'CHIFFRE D''AFFAIRES '!$L6)*'CHIFFRE D''AFFAIRES '!D21</f>
        <v>0</v>
      </c>
      <c r="E7" s="198">
        <f>(100%+'CHIFFRE D''AFFAIRES '!$L6)*'CHIFFRE D''AFFAIRES '!E21</f>
        <v>0</v>
      </c>
      <c r="F7" s="198">
        <f>(100%+'CHIFFRE D''AFFAIRES '!$L6)*'CHIFFRE D''AFFAIRES '!F21</f>
        <v>0</v>
      </c>
      <c r="G7" s="198">
        <f>(100%+'CHIFFRE D''AFFAIRES '!$L6)*'CHIFFRE D''AFFAIRES '!G21</f>
        <v>0</v>
      </c>
      <c r="H7" s="198">
        <f>(100%+'CHIFFRE D''AFFAIRES '!$L6)*'CHIFFRE D''AFFAIRES '!H21</f>
        <v>0</v>
      </c>
      <c r="I7" s="198">
        <f>(100%+'CHIFFRE D''AFFAIRES '!$L6)*'CHIFFRE D''AFFAIRES '!I21</f>
        <v>0</v>
      </c>
      <c r="J7" s="198">
        <f>(100%+'CHIFFRE D''AFFAIRES '!$L6)*'CHIFFRE D''AFFAIRES '!J21</f>
        <v>0</v>
      </c>
      <c r="K7" s="198">
        <f>(100%+'CHIFFRE D''AFFAIRES '!$L6)*'CHIFFRE D''AFFAIRES '!K21</f>
        <v>0</v>
      </c>
      <c r="L7" s="198">
        <f>(100%+'CHIFFRE D''AFFAIRES '!$L6)*'CHIFFRE D''AFFAIRES '!L21</f>
        <v>0</v>
      </c>
      <c r="M7" s="198">
        <f>(100%+'CHIFFRE D''AFFAIRES '!$L6)*'CHIFFRE D''AFFAIRES '!M21</f>
        <v>0</v>
      </c>
      <c r="N7" s="223">
        <f>(100%+'CHIFFRE D''AFFAIRES '!$L6)*'CHIFFRE D''AFFAIRES '!N21</f>
        <v>0</v>
      </c>
      <c r="O7" s="174"/>
      <c r="P7" s="172">
        <f>SUM(C7:N7)</f>
        <v>0</v>
      </c>
      <c r="Q7" s="172">
        <f>P7/(100%+'CHIFFRE D''AFFAIRES '!$L6)</f>
        <v>0</v>
      </c>
      <c r="R7" s="173"/>
    </row>
    <row r="8" spans="1:18">
      <c r="A8" s="109"/>
      <c r="B8" s="264" t="str">
        <f>'Compte de résultat'!B8</f>
        <v>Produit/Service 3</v>
      </c>
      <c r="C8" s="198">
        <f>(100%+'CHIFFRE D''AFFAIRES '!$L7)*'CHIFFRE D''AFFAIRES '!C24</f>
        <v>0</v>
      </c>
      <c r="D8" s="198">
        <f>(100%+'CHIFFRE D''AFFAIRES '!$L7)*'CHIFFRE D''AFFAIRES '!D24</f>
        <v>0</v>
      </c>
      <c r="E8" s="198">
        <f>(100%+'CHIFFRE D''AFFAIRES '!$L7)*'CHIFFRE D''AFFAIRES '!E24</f>
        <v>0</v>
      </c>
      <c r="F8" s="198">
        <f>(100%+'CHIFFRE D''AFFAIRES '!$L7)*'CHIFFRE D''AFFAIRES '!F24</f>
        <v>0</v>
      </c>
      <c r="G8" s="198">
        <f>(100%+'CHIFFRE D''AFFAIRES '!$L7)*'CHIFFRE D''AFFAIRES '!G24</f>
        <v>0</v>
      </c>
      <c r="H8" s="198">
        <f>(100%+'CHIFFRE D''AFFAIRES '!$L7)*'CHIFFRE D''AFFAIRES '!H24</f>
        <v>0</v>
      </c>
      <c r="I8" s="198">
        <f>(100%+'CHIFFRE D''AFFAIRES '!$L7)*'CHIFFRE D''AFFAIRES '!I24</f>
        <v>0</v>
      </c>
      <c r="J8" s="198">
        <f>(100%+'CHIFFRE D''AFFAIRES '!$L7)*'CHIFFRE D''AFFAIRES '!J24</f>
        <v>0</v>
      </c>
      <c r="K8" s="198">
        <f>(100%+'CHIFFRE D''AFFAIRES '!$L7)*'CHIFFRE D''AFFAIRES '!K24</f>
        <v>0</v>
      </c>
      <c r="L8" s="198">
        <f>(100%+'CHIFFRE D''AFFAIRES '!$L7)*'CHIFFRE D''AFFAIRES '!L24</f>
        <v>0</v>
      </c>
      <c r="M8" s="198">
        <f>(100%+'CHIFFRE D''AFFAIRES '!$L7)*'CHIFFRE D''AFFAIRES '!M24</f>
        <v>0</v>
      </c>
      <c r="N8" s="223">
        <f>(100%+'CHIFFRE D''AFFAIRES '!$L7)*'CHIFFRE D''AFFAIRES '!N24</f>
        <v>0</v>
      </c>
      <c r="O8" s="109"/>
      <c r="P8" s="172">
        <f>SUM(C8:N8)</f>
        <v>0</v>
      </c>
      <c r="Q8" s="172">
        <f>P8/(100%+'CHIFFRE D''AFFAIRES '!$L7)</f>
        <v>0</v>
      </c>
      <c r="R8" s="173"/>
    </row>
    <row r="9" spans="1:18">
      <c r="A9" s="109"/>
      <c r="B9" s="264" t="str">
        <f>'Compte de résultat'!B9</f>
        <v>Produit/Service 4</v>
      </c>
      <c r="C9" s="198">
        <f>(100%+'CHIFFRE D''AFFAIRES '!$L8)*'CHIFFRE D''AFFAIRES '!C27</f>
        <v>0</v>
      </c>
      <c r="D9" s="198">
        <f>(100%+'CHIFFRE D''AFFAIRES '!$L8)*'CHIFFRE D''AFFAIRES '!D27</f>
        <v>0</v>
      </c>
      <c r="E9" s="198">
        <f>(100%+'CHIFFRE D''AFFAIRES '!$L8)*'CHIFFRE D''AFFAIRES '!E27</f>
        <v>0</v>
      </c>
      <c r="F9" s="198">
        <f>(100%+'CHIFFRE D''AFFAIRES '!$L8)*'CHIFFRE D''AFFAIRES '!F27</f>
        <v>0</v>
      </c>
      <c r="G9" s="198">
        <f>(100%+'CHIFFRE D''AFFAIRES '!$L8)*'CHIFFRE D''AFFAIRES '!G27</f>
        <v>0</v>
      </c>
      <c r="H9" s="198">
        <f>(100%+'CHIFFRE D''AFFAIRES '!$L8)*'CHIFFRE D''AFFAIRES '!H27</f>
        <v>0</v>
      </c>
      <c r="I9" s="198">
        <f>(100%+'CHIFFRE D''AFFAIRES '!$L8)*'CHIFFRE D''AFFAIRES '!I27</f>
        <v>0</v>
      </c>
      <c r="J9" s="198">
        <f>(100%+'CHIFFRE D''AFFAIRES '!$L8)*'CHIFFRE D''AFFAIRES '!J27</f>
        <v>0</v>
      </c>
      <c r="K9" s="198">
        <f>(100%+'CHIFFRE D''AFFAIRES '!$L8)*'CHIFFRE D''AFFAIRES '!K27</f>
        <v>0</v>
      </c>
      <c r="L9" s="198">
        <f>(100%+'CHIFFRE D''AFFAIRES '!$L8)*'CHIFFRE D''AFFAIRES '!L27</f>
        <v>0</v>
      </c>
      <c r="M9" s="198">
        <f>(100%+'CHIFFRE D''AFFAIRES '!$L8)*'CHIFFRE D''AFFAIRES '!M27</f>
        <v>0</v>
      </c>
      <c r="N9" s="223">
        <f>(100%+'CHIFFRE D''AFFAIRES '!$L8)*'CHIFFRE D''AFFAIRES '!N27</f>
        <v>0</v>
      </c>
      <c r="O9" s="109"/>
      <c r="P9" s="172">
        <f>SUM(C9:N9)</f>
        <v>0</v>
      </c>
      <c r="Q9" s="172">
        <f>P9/(100%+'CHIFFRE D''AFFAIRES '!$L8)</f>
        <v>0</v>
      </c>
      <c r="R9" s="173"/>
    </row>
    <row r="10" spans="1:18" hidden="1">
      <c r="A10" s="109"/>
      <c r="B10" s="264" t="str">
        <f>'Compte de résultat'!B10</f>
        <v>Produit/Service 5</v>
      </c>
      <c r="C10" s="198">
        <f>(100%+'CHIFFRE D''AFFAIRES '!$L9)*'CHIFFRE D''AFFAIRES '!C30</f>
        <v>0</v>
      </c>
      <c r="D10" s="198">
        <f>(100%+'CHIFFRE D''AFFAIRES '!$L9)*'CHIFFRE D''AFFAIRES '!D30</f>
        <v>0</v>
      </c>
      <c r="E10" s="198">
        <f>(100%+'CHIFFRE D''AFFAIRES '!$L9)*'CHIFFRE D''AFFAIRES '!E30</f>
        <v>0</v>
      </c>
      <c r="F10" s="198">
        <f>(100%+'CHIFFRE D''AFFAIRES '!$L9)*'CHIFFRE D''AFFAIRES '!F30</f>
        <v>0</v>
      </c>
      <c r="G10" s="198">
        <f>(100%+'CHIFFRE D''AFFAIRES '!$L9)*'CHIFFRE D''AFFAIRES '!G30</f>
        <v>0</v>
      </c>
      <c r="H10" s="198">
        <f>(100%+'CHIFFRE D''AFFAIRES '!$L9)*'CHIFFRE D''AFFAIRES '!H30</f>
        <v>0</v>
      </c>
      <c r="I10" s="198">
        <f>(100%+'CHIFFRE D''AFFAIRES '!$L9)*'CHIFFRE D''AFFAIRES '!I30</f>
        <v>0</v>
      </c>
      <c r="J10" s="198">
        <f>(100%+'CHIFFRE D''AFFAIRES '!$L9)*'CHIFFRE D''AFFAIRES '!J30</f>
        <v>0</v>
      </c>
      <c r="K10" s="198">
        <f>(100%+'CHIFFRE D''AFFAIRES '!$L9)*'CHIFFRE D''AFFAIRES '!K30</f>
        <v>0</v>
      </c>
      <c r="L10" s="198">
        <f>(100%+'CHIFFRE D''AFFAIRES '!$L9)*'CHIFFRE D''AFFAIRES '!L30</f>
        <v>0</v>
      </c>
      <c r="M10" s="198">
        <f>(100%+'CHIFFRE D''AFFAIRES '!$L9)*'CHIFFRE D''AFFAIRES '!M30</f>
        <v>0</v>
      </c>
      <c r="N10" s="198">
        <f>(100%+'CHIFFRE D''AFFAIRES '!$L9)*'CHIFFRE D''AFFAIRES '!N30</f>
        <v>0</v>
      </c>
      <c r="O10" s="109"/>
      <c r="P10" s="172">
        <f t="shared" ref="P10:P13" si="1">SUM(C10:N10)</f>
        <v>0</v>
      </c>
      <c r="Q10" s="172">
        <f>P10/(100%+'CHIFFRE D''AFFAIRES '!$L9)</f>
        <v>0</v>
      </c>
      <c r="R10" s="173"/>
    </row>
    <row r="11" spans="1:18" hidden="1">
      <c r="A11" s="109"/>
      <c r="B11" s="264" t="str">
        <f>'Compte de résultat'!B11</f>
        <v>Produit/Service 6</v>
      </c>
      <c r="C11" s="198">
        <f>(100%+'CHIFFRE D''AFFAIRES '!$L10)*'CHIFFRE D''AFFAIRES '!C33</f>
        <v>0</v>
      </c>
      <c r="D11" s="198">
        <f>(100%+'CHIFFRE D''AFFAIRES '!$L10)*'CHIFFRE D''AFFAIRES '!D33</f>
        <v>0</v>
      </c>
      <c r="E11" s="198">
        <f>(100%+'CHIFFRE D''AFFAIRES '!$L10)*'CHIFFRE D''AFFAIRES '!E33</f>
        <v>0</v>
      </c>
      <c r="F11" s="198">
        <f>(100%+'CHIFFRE D''AFFAIRES '!$L10)*'CHIFFRE D''AFFAIRES '!F33</f>
        <v>0</v>
      </c>
      <c r="G11" s="198">
        <f>(100%+'CHIFFRE D''AFFAIRES '!$L10)*'CHIFFRE D''AFFAIRES '!G33</f>
        <v>0</v>
      </c>
      <c r="H11" s="198">
        <f>(100%+'CHIFFRE D''AFFAIRES '!$L10)*'CHIFFRE D''AFFAIRES '!H33</f>
        <v>0</v>
      </c>
      <c r="I11" s="198">
        <f>(100%+'CHIFFRE D''AFFAIRES '!$L10)*'CHIFFRE D''AFFAIRES '!I33</f>
        <v>0</v>
      </c>
      <c r="J11" s="198">
        <f>(100%+'CHIFFRE D''AFFAIRES '!$L10)*'CHIFFRE D''AFFAIRES '!J33</f>
        <v>0</v>
      </c>
      <c r="K11" s="198">
        <f>(100%+'CHIFFRE D''AFFAIRES '!$L10)*'CHIFFRE D''AFFAIRES '!K33</f>
        <v>0</v>
      </c>
      <c r="L11" s="198">
        <f>(100%+'CHIFFRE D''AFFAIRES '!$L10)*'CHIFFRE D''AFFAIRES '!L33</f>
        <v>0</v>
      </c>
      <c r="M11" s="198">
        <f>(100%+'CHIFFRE D''AFFAIRES '!$L10)*'CHIFFRE D''AFFAIRES '!M33</f>
        <v>0</v>
      </c>
      <c r="N11" s="198">
        <f>(100%+'CHIFFRE D''AFFAIRES '!$L10)*'CHIFFRE D''AFFAIRES '!N33</f>
        <v>0</v>
      </c>
      <c r="O11" s="109"/>
      <c r="P11" s="172">
        <f t="shared" si="1"/>
        <v>0</v>
      </c>
      <c r="Q11" s="172">
        <f>P11/(100%+'CHIFFRE D''AFFAIRES '!$L10)</f>
        <v>0</v>
      </c>
      <c r="R11" s="173"/>
    </row>
    <row r="12" spans="1:18" hidden="1">
      <c r="A12" s="109"/>
      <c r="B12" s="264" t="str">
        <f>'Compte de résultat'!B12</f>
        <v>Produit/Service 7</v>
      </c>
      <c r="C12" s="198">
        <f>(100%+'CHIFFRE D''AFFAIRES '!$L11)*'CHIFFRE D''AFFAIRES '!C36</f>
        <v>0</v>
      </c>
      <c r="D12" s="198">
        <f>(100%+'CHIFFRE D''AFFAIRES '!$L11)*'CHIFFRE D''AFFAIRES '!D36</f>
        <v>0</v>
      </c>
      <c r="E12" s="198">
        <f>(100%+'CHIFFRE D''AFFAIRES '!$L11)*'CHIFFRE D''AFFAIRES '!E36</f>
        <v>0</v>
      </c>
      <c r="F12" s="198">
        <f>(100%+'CHIFFRE D''AFFAIRES '!$L11)*'CHIFFRE D''AFFAIRES '!F36</f>
        <v>0</v>
      </c>
      <c r="G12" s="198">
        <f>(100%+'CHIFFRE D''AFFAIRES '!$L11)*'CHIFFRE D''AFFAIRES '!G36</f>
        <v>0</v>
      </c>
      <c r="H12" s="198">
        <f>(100%+'CHIFFRE D''AFFAIRES '!$L11)*'CHIFFRE D''AFFAIRES '!H36</f>
        <v>0</v>
      </c>
      <c r="I12" s="198">
        <f>(100%+'CHIFFRE D''AFFAIRES '!$L11)*'CHIFFRE D''AFFAIRES '!I36</f>
        <v>0</v>
      </c>
      <c r="J12" s="198">
        <f>(100%+'CHIFFRE D''AFFAIRES '!$L11)*'CHIFFRE D''AFFAIRES '!J36</f>
        <v>0</v>
      </c>
      <c r="K12" s="198">
        <f>(100%+'CHIFFRE D''AFFAIRES '!$L11)*'CHIFFRE D''AFFAIRES '!K36</f>
        <v>0</v>
      </c>
      <c r="L12" s="198">
        <f>(100%+'CHIFFRE D''AFFAIRES '!$L11)*'CHIFFRE D''AFFAIRES '!L36</f>
        <v>0</v>
      </c>
      <c r="M12" s="198">
        <f>(100%+'CHIFFRE D''AFFAIRES '!$L11)*'CHIFFRE D''AFFAIRES '!M36</f>
        <v>0</v>
      </c>
      <c r="N12" s="198">
        <f>(100%+'CHIFFRE D''AFFAIRES '!$L11)*'CHIFFRE D''AFFAIRES '!N36</f>
        <v>0</v>
      </c>
      <c r="O12" s="109"/>
      <c r="P12" s="172">
        <f t="shared" si="1"/>
        <v>0</v>
      </c>
      <c r="Q12" s="172">
        <f>P12/(100%+'CHIFFRE D''AFFAIRES '!$L11)</f>
        <v>0</v>
      </c>
      <c r="R12" s="173"/>
    </row>
    <row r="13" spans="1:18" hidden="1">
      <c r="A13" s="109"/>
      <c r="B13" s="264" t="str">
        <f>'Compte de résultat'!B13</f>
        <v>Produit/Service 8</v>
      </c>
      <c r="C13" s="198">
        <f>(100%+'CHIFFRE D''AFFAIRES '!$L12)*'CHIFFRE D''AFFAIRES '!C39</f>
        <v>0</v>
      </c>
      <c r="D13" s="198">
        <f>(100%+'CHIFFRE D''AFFAIRES '!$L12)*'CHIFFRE D''AFFAIRES '!D39</f>
        <v>0</v>
      </c>
      <c r="E13" s="198">
        <f>(100%+'CHIFFRE D''AFFAIRES '!$L12)*'CHIFFRE D''AFFAIRES '!E39</f>
        <v>0</v>
      </c>
      <c r="F13" s="198">
        <f>(100%+'CHIFFRE D''AFFAIRES '!$L12)*'CHIFFRE D''AFFAIRES '!F39</f>
        <v>0</v>
      </c>
      <c r="G13" s="198">
        <f>(100%+'CHIFFRE D''AFFAIRES '!$L12)*'CHIFFRE D''AFFAIRES '!G39</f>
        <v>0</v>
      </c>
      <c r="H13" s="198">
        <f>(100%+'CHIFFRE D''AFFAIRES '!$L12)*'CHIFFRE D''AFFAIRES '!H39</f>
        <v>0</v>
      </c>
      <c r="I13" s="198">
        <f>(100%+'CHIFFRE D''AFFAIRES '!$L12)*'CHIFFRE D''AFFAIRES '!I39</f>
        <v>0</v>
      </c>
      <c r="J13" s="198">
        <f>(100%+'CHIFFRE D''AFFAIRES '!$L12)*'CHIFFRE D''AFFAIRES '!J39</f>
        <v>0</v>
      </c>
      <c r="K13" s="198">
        <f>(100%+'CHIFFRE D''AFFAIRES '!$L12)*'CHIFFRE D''AFFAIRES '!K39</f>
        <v>0</v>
      </c>
      <c r="L13" s="198">
        <f>(100%+'CHIFFRE D''AFFAIRES '!$L12)*'CHIFFRE D''AFFAIRES '!L39</f>
        <v>0</v>
      </c>
      <c r="M13" s="198">
        <f>(100%+'CHIFFRE D''AFFAIRES '!$L12)*'CHIFFRE D''AFFAIRES '!M39</f>
        <v>0</v>
      </c>
      <c r="N13" s="198">
        <f>(100%+'CHIFFRE D''AFFAIRES '!$L12)*'CHIFFRE D''AFFAIRES '!N39</f>
        <v>0</v>
      </c>
      <c r="O13" s="109"/>
      <c r="P13" s="172">
        <f t="shared" si="1"/>
        <v>0</v>
      </c>
      <c r="Q13" s="172">
        <f>P13/(100%+'CHIFFRE D''AFFAIRES '!$L12)</f>
        <v>0</v>
      </c>
      <c r="R13" s="173"/>
    </row>
    <row r="14" spans="1:18" s="2" customFormat="1" ht="18" customHeight="1" thickBot="1">
      <c r="A14" s="230"/>
      <c r="B14" s="279" t="s">
        <v>270</v>
      </c>
      <c r="C14" s="280">
        <f>SUM(C6:C13)</f>
        <v>0</v>
      </c>
      <c r="D14" s="280">
        <f t="shared" ref="D14:N14" si="2">SUM(D6:D13)</f>
        <v>0</v>
      </c>
      <c r="E14" s="280">
        <f t="shared" si="2"/>
        <v>0</v>
      </c>
      <c r="F14" s="280">
        <f t="shared" si="2"/>
        <v>0</v>
      </c>
      <c r="G14" s="280">
        <f t="shared" si="2"/>
        <v>0</v>
      </c>
      <c r="H14" s="280">
        <f t="shared" si="2"/>
        <v>0</v>
      </c>
      <c r="I14" s="280">
        <f t="shared" si="2"/>
        <v>0</v>
      </c>
      <c r="J14" s="280">
        <f t="shared" si="2"/>
        <v>0</v>
      </c>
      <c r="K14" s="280">
        <f t="shared" si="2"/>
        <v>0</v>
      </c>
      <c r="L14" s="280">
        <f t="shared" si="2"/>
        <v>0</v>
      </c>
      <c r="M14" s="280">
        <f t="shared" si="2"/>
        <v>0</v>
      </c>
      <c r="N14" s="280">
        <f t="shared" si="2"/>
        <v>0</v>
      </c>
      <c r="O14" s="230"/>
      <c r="P14" s="231">
        <f>SUM(P6:P13)</f>
        <v>0</v>
      </c>
      <c r="Q14" s="231">
        <f>SUM(Q6:Q13)</f>
        <v>0</v>
      </c>
      <c r="R14" s="233"/>
    </row>
    <row r="15" spans="1:18" s="2" customFormat="1" ht="12.6" customHeight="1" thickBot="1">
      <c r="A15" s="230"/>
      <c r="B15" s="249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30"/>
      <c r="P15" s="231"/>
      <c r="Q15" s="232"/>
      <c r="R15" s="274"/>
    </row>
    <row r="16" spans="1:18" s="2" customFormat="1" ht="18" customHeight="1" thickBot="1">
      <c r="A16" s="230"/>
      <c r="B16" s="281" t="s">
        <v>453</v>
      </c>
      <c r="C16" s="356" t="str">
        <f>'CHIFFRE D''AFFAIRES '!C40</f>
        <v>0</v>
      </c>
      <c r="D16" s="356" t="str">
        <f>'CHIFFRE D''AFFAIRES '!D40</f>
        <v>0</v>
      </c>
      <c r="E16" s="356" t="str">
        <f>'CHIFFRE D''AFFAIRES '!E40</f>
        <v>0</v>
      </c>
      <c r="F16" s="356" t="str">
        <f>'CHIFFRE D''AFFAIRES '!F40</f>
        <v>0</v>
      </c>
      <c r="G16" s="356" t="str">
        <f>'CHIFFRE D''AFFAIRES '!G40</f>
        <v>0</v>
      </c>
      <c r="H16" s="356" t="str">
        <f>'CHIFFRE D''AFFAIRES '!H40</f>
        <v>0</v>
      </c>
      <c r="I16" s="356" t="str">
        <f>'CHIFFRE D''AFFAIRES '!I40</f>
        <v>0</v>
      </c>
      <c r="J16" s="356" t="str">
        <f>'CHIFFRE D''AFFAIRES '!J40</f>
        <v>0</v>
      </c>
      <c r="K16" s="356" t="str">
        <f>'CHIFFRE D''AFFAIRES '!K40</f>
        <v>0</v>
      </c>
      <c r="L16" s="356" t="str">
        <f>'CHIFFRE D''AFFAIRES '!L40</f>
        <v>0</v>
      </c>
      <c r="M16" s="356" t="str">
        <f>'CHIFFRE D''AFFAIRES '!M40</f>
        <v>0</v>
      </c>
      <c r="N16" s="357" t="str">
        <f>'CHIFFRE D''AFFAIRES '!N40</f>
        <v>0</v>
      </c>
      <c r="O16" s="230"/>
      <c r="P16" s="231"/>
      <c r="Q16" s="232"/>
      <c r="R16" s="274"/>
    </row>
    <row r="17" spans="1:18" s="2" customFormat="1" ht="12.6" customHeight="1" thickBot="1">
      <c r="A17" s="230"/>
      <c r="B17" s="249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30"/>
      <c r="P17" s="231"/>
      <c r="Q17" s="232"/>
      <c r="R17" s="274"/>
    </row>
    <row r="18" spans="1:18" ht="15" customHeight="1" thickBot="1">
      <c r="A18" s="109"/>
      <c r="B18" s="284" t="s">
        <v>28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8"/>
      <c r="O18" s="109"/>
      <c r="P18" s="168"/>
      <c r="Q18" s="169"/>
      <c r="R18" s="267"/>
    </row>
    <row r="19" spans="1:18" ht="12.75" customHeight="1">
      <c r="A19" s="109"/>
      <c r="B19" s="263" t="s">
        <v>405</v>
      </c>
      <c r="C19" s="212">
        <f>'Plan financement'!C35+'Plan financement'!C40</f>
        <v>0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40"/>
      <c r="O19" s="256"/>
      <c r="P19" s="177">
        <f>SUM(C19:N19)</f>
        <v>0</v>
      </c>
      <c r="Q19" s="177">
        <f t="shared" ref="Q19" si="3">P19/1.2</f>
        <v>0</v>
      </c>
      <c r="R19" s="257"/>
    </row>
    <row r="20" spans="1:18">
      <c r="A20" s="109"/>
      <c r="B20" s="264" t="str">
        <f>'Compte de résultat'!B16</f>
        <v>Coût d'achat Produit/Service 1</v>
      </c>
      <c r="C20" s="207">
        <f>'Compte de résultat'!$F$16*(1+'CHIFFRE D''AFFAIRES '!$L$5)*'CHIFFRE D''AFFAIRES '!C40</f>
        <v>0</v>
      </c>
      <c r="D20" s="207">
        <f>'Compte de résultat'!$F$16*(1+'CHIFFRE D''AFFAIRES '!$L$5)*'CHIFFRE D''AFFAIRES '!D40</f>
        <v>0</v>
      </c>
      <c r="E20" s="207">
        <f>'Compte de résultat'!$F$16*(1+'CHIFFRE D''AFFAIRES '!$L$5)*'CHIFFRE D''AFFAIRES '!E40</f>
        <v>0</v>
      </c>
      <c r="F20" s="207">
        <f>'Compte de résultat'!$F$16*(1+'CHIFFRE D''AFFAIRES '!$L$5)*'CHIFFRE D''AFFAIRES '!F40</f>
        <v>0</v>
      </c>
      <c r="G20" s="207">
        <f>'Compte de résultat'!$F$16*(1+'CHIFFRE D''AFFAIRES '!$L$5)*'CHIFFRE D''AFFAIRES '!G40</f>
        <v>0</v>
      </c>
      <c r="H20" s="207">
        <f>'Compte de résultat'!$F$16*(1+'CHIFFRE D''AFFAIRES '!$L$5)*'CHIFFRE D''AFFAIRES '!H40</f>
        <v>0</v>
      </c>
      <c r="I20" s="207">
        <f>'Compte de résultat'!$F$16*(1+'CHIFFRE D''AFFAIRES '!$L$5)*'CHIFFRE D''AFFAIRES '!I40</f>
        <v>0</v>
      </c>
      <c r="J20" s="207">
        <f>'Compte de résultat'!$F$16*(1+'CHIFFRE D''AFFAIRES '!$L$5)*'CHIFFRE D''AFFAIRES '!J40</f>
        <v>0</v>
      </c>
      <c r="K20" s="207">
        <f>'Compte de résultat'!$F$16*(1+'CHIFFRE D''AFFAIRES '!$L$5)*'CHIFFRE D''AFFAIRES '!K40</f>
        <v>0</v>
      </c>
      <c r="L20" s="207">
        <f>'Compte de résultat'!$F$16*(1+'CHIFFRE D''AFFAIRES '!$L$5)*'CHIFFRE D''AFFAIRES '!L40</f>
        <v>0</v>
      </c>
      <c r="M20" s="207">
        <f>'Compte de résultat'!$F$16*(1+'CHIFFRE D''AFFAIRES '!$L$5)*'CHIFFRE D''AFFAIRES '!M40</f>
        <v>0</v>
      </c>
      <c r="N20" s="207">
        <f>'Compte de résultat'!$F$16*(1+'CHIFFRE D''AFFAIRES '!$L$5)*'CHIFFRE D''AFFAIRES '!N40</f>
        <v>0</v>
      </c>
      <c r="O20" s="109"/>
      <c r="P20" s="172">
        <f t="shared" ref="P20:P66" si="4">SUM(C20:N20)</f>
        <v>0</v>
      </c>
      <c r="Q20" s="172">
        <f>P20/(1+'CHIFFRE D''AFFAIRES '!$L5)</f>
        <v>0</v>
      </c>
      <c r="R20" s="259"/>
    </row>
    <row r="21" spans="1:18">
      <c r="A21" s="109"/>
      <c r="B21" s="264" t="str">
        <f>'Compte de résultat'!B17</f>
        <v>Coût d'achat Produit/Service 2</v>
      </c>
      <c r="C21" s="207">
        <f>'Compte de résultat'!$F$17*(1+'CHIFFRE D''AFFAIRES '!$L$6)*'CHIFFRE D''AFFAIRES '!C40</f>
        <v>0</v>
      </c>
      <c r="D21" s="207">
        <f>'Compte de résultat'!$F$17*(1+'CHIFFRE D''AFFAIRES '!$L$6)*'CHIFFRE D''AFFAIRES '!D40</f>
        <v>0</v>
      </c>
      <c r="E21" s="207">
        <f>'Compte de résultat'!$F$17*(1+'CHIFFRE D''AFFAIRES '!$L$6)*'CHIFFRE D''AFFAIRES '!E40</f>
        <v>0</v>
      </c>
      <c r="F21" s="207">
        <f>'Compte de résultat'!$F$17*(1+'CHIFFRE D''AFFAIRES '!$L$6)*'CHIFFRE D''AFFAIRES '!F40</f>
        <v>0</v>
      </c>
      <c r="G21" s="207">
        <f>'Compte de résultat'!$F$17*(1+'CHIFFRE D''AFFAIRES '!$L$6)*'CHIFFRE D''AFFAIRES '!G40</f>
        <v>0</v>
      </c>
      <c r="H21" s="207">
        <f>'Compte de résultat'!$F$17*(1+'CHIFFRE D''AFFAIRES '!$L$6)*'CHIFFRE D''AFFAIRES '!H40</f>
        <v>0</v>
      </c>
      <c r="I21" s="207">
        <f>'Compte de résultat'!$F$17*(1+'CHIFFRE D''AFFAIRES '!$L$6)*'CHIFFRE D''AFFAIRES '!I40</f>
        <v>0</v>
      </c>
      <c r="J21" s="207">
        <f>'Compte de résultat'!$F$17*(1+'CHIFFRE D''AFFAIRES '!$L$6)*'CHIFFRE D''AFFAIRES '!J40</f>
        <v>0</v>
      </c>
      <c r="K21" s="207">
        <f>'Compte de résultat'!$F$17*(1+'CHIFFRE D''AFFAIRES '!$L$6)*'CHIFFRE D''AFFAIRES '!K40</f>
        <v>0</v>
      </c>
      <c r="L21" s="207">
        <f>'Compte de résultat'!$F$17*(1+'CHIFFRE D''AFFAIRES '!$L$6)*'CHIFFRE D''AFFAIRES '!L40</f>
        <v>0</v>
      </c>
      <c r="M21" s="207">
        <f>'Compte de résultat'!$F$17*(1+'CHIFFRE D''AFFAIRES '!$L$6)*'CHIFFRE D''AFFAIRES '!M40</f>
        <v>0</v>
      </c>
      <c r="N21" s="207">
        <f>'Compte de résultat'!$F$17*(1+'CHIFFRE D''AFFAIRES '!$L$6)*'CHIFFRE D''AFFAIRES '!N40</f>
        <v>0</v>
      </c>
      <c r="O21" s="109"/>
      <c r="P21" s="172">
        <f t="shared" ref="P21:P28" si="5">SUM(C21:N21)</f>
        <v>0</v>
      </c>
      <c r="Q21" s="172">
        <f>P21/(1+'CHIFFRE D''AFFAIRES '!$L6)</f>
        <v>0</v>
      </c>
      <c r="R21" s="259"/>
    </row>
    <row r="22" spans="1:18">
      <c r="A22" s="109"/>
      <c r="B22" s="264" t="str">
        <f>'Compte de résultat'!B18</f>
        <v>Coût d'achat Produit/Service 3</v>
      </c>
      <c r="C22" s="207">
        <f>'Compte de résultat'!$F$18*(1+'CHIFFRE D''AFFAIRES '!$L$7)*'CHIFFRE D''AFFAIRES '!C40</f>
        <v>0</v>
      </c>
      <c r="D22" s="207">
        <f>'Compte de résultat'!$F$18*(1+'CHIFFRE D''AFFAIRES '!$L$7)*'CHIFFRE D''AFFAIRES '!D40</f>
        <v>0</v>
      </c>
      <c r="E22" s="207">
        <f>'Compte de résultat'!$F$18*(1+'CHIFFRE D''AFFAIRES '!$L$7)*'CHIFFRE D''AFFAIRES '!E40</f>
        <v>0</v>
      </c>
      <c r="F22" s="207">
        <f>'Compte de résultat'!$F$18*(1+'CHIFFRE D''AFFAIRES '!$L$7)*'CHIFFRE D''AFFAIRES '!F40</f>
        <v>0</v>
      </c>
      <c r="G22" s="207">
        <f>'Compte de résultat'!$F$18*(1+'CHIFFRE D''AFFAIRES '!$L$7)*'CHIFFRE D''AFFAIRES '!G40</f>
        <v>0</v>
      </c>
      <c r="H22" s="207">
        <f>'Compte de résultat'!$F$18*(1+'CHIFFRE D''AFFAIRES '!$L$7)*'CHIFFRE D''AFFAIRES '!H40</f>
        <v>0</v>
      </c>
      <c r="I22" s="207">
        <f>'Compte de résultat'!$F$18*(1+'CHIFFRE D''AFFAIRES '!$L$7)*'CHIFFRE D''AFFAIRES '!I40</f>
        <v>0</v>
      </c>
      <c r="J22" s="207">
        <f>'Compte de résultat'!$F$18*(1+'CHIFFRE D''AFFAIRES '!$L$7)*'CHIFFRE D''AFFAIRES '!J40</f>
        <v>0</v>
      </c>
      <c r="K22" s="207">
        <f>'Compte de résultat'!$F$18*(1+'CHIFFRE D''AFFAIRES '!$L$7)*'CHIFFRE D''AFFAIRES '!K40</f>
        <v>0</v>
      </c>
      <c r="L22" s="207">
        <f>'Compte de résultat'!$F$18*(1+'CHIFFRE D''AFFAIRES '!$L$7)*'CHIFFRE D''AFFAIRES '!L40</f>
        <v>0</v>
      </c>
      <c r="M22" s="207">
        <f>'Compte de résultat'!$F$18*(1+'CHIFFRE D''AFFAIRES '!$L$7)*'CHIFFRE D''AFFAIRES '!M40</f>
        <v>0</v>
      </c>
      <c r="N22" s="207">
        <f>'Compte de résultat'!$F$18*(1+'CHIFFRE D''AFFAIRES '!$L$7)*'CHIFFRE D''AFFAIRES '!N40</f>
        <v>0</v>
      </c>
      <c r="O22" s="109"/>
      <c r="P22" s="172">
        <f t="shared" si="5"/>
        <v>0</v>
      </c>
      <c r="Q22" s="172">
        <f>P22/(1+'CHIFFRE D''AFFAIRES '!$L7)</f>
        <v>0</v>
      </c>
      <c r="R22" s="259"/>
    </row>
    <row r="23" spans="1:18">
      <c r="A23" s="109"/>
      <c r="B23" s="264" t="str">
        <f>'Compte de résultat'!B19</f>
        <v>Coût d'achat Produit/Service 4</v>
      </c>
      <c r="C23" s="207">
        <f>'Compte de résultat'!$F$19*(1+'CHIFFRE D''AFFAIRES '!$L$8)*'CHIFFRE D''AFFAIRES '!C40</f>
        <v>0</v>
      </c>
      <c r="D23" s="207">
        <f>'Compte de résultat'!$F$19*(1+'CHIFFRE D''AFFAIRES '!$L$8)*'CHIFFRE D''AFFAIRES '!D40</f>
        <v>0</v>
      </c>
      <c r="E23" s="207">
        <f>'Compte de résultat'!$F$19*(1+'CHIFFRE D''AFFAIRES '!$L$8)*'CHIFFRE D''AFFAIRES '!E40</f>
        <v>0</v>
      </c>
      <c r="F23" s="207">
        <f>'Compte de résultat'!$F$19*(1+'CHIFFRE D''AFFAIRES '!$L$8)*'CHIFFRE D''AFFAIRES '!F40</f>
        <v>0</v>
      </c>
      <c r="G23" s="207">
        <f>'Compte de résultat'!$F$19*(1+'CHIFFRE D''AFFAIRES '!$L$8)*'CHIFFRE D''AFFAIRES '!G40</f>
        <v>0</v>
      </c>
      <c r="H23" s="207">
        <f>'Compte de résultat'!$F$19*(1+'CHIFFRE D''AFFAIRES '!$L$8)*'CHIFFRE D''AFFAIRES '!H40</f>
        <v>0</v>
      </c>
      <c r="I23" s="207">
        <f>'Compte de résultat'!$F$19*(1+'CHIFFRE D''AFFAIRES '!$L$8)*'CHIFFRE D''AFFAIRES '!I40</f>
        <v>0</v>
      </c>
      <c r="J23" s="207">
        <f>'Compte de résultat'!$F$19*(1+'CHIFFRE D''AFFAIRES '!$L$8)*'CHIFFRE D''AFFAIRES '!J40</f>
        <v>0</v>
      </c>
      <c r="K23" s="207">
        <f>'Compte de résultat'!$F$19*(1+'CHIFFRE D''AFFAIRES '!$L$8)*'CHIFFRE D''AFFAIRES '!K40</f>
        <v>0</v>
      </c>
      <c r="L23" s="207">
        <f>'Compte de résultat'!$F$19*(1+'CHIFFRE D''AFFAIRES '!$L$8)*'CHIFFRE D''AFFAIRES '!L40</f>
        <v>0</v>
      </c>
      <c r="M23" s="207">
        <f>'Compte de résultat'!$F$19*(1+'CHIFFRE D''AFFAIRES '!$L$8)*'CHIFFRE D''AFFAIRES '!M40</f>
        <v>0</v>
      </c>
      <c r="N23" s="207">
        <f>'Compte de résultat'!$F$19*(1+'CHIFFRE D''AFFAIRES '!$L$8)*'CHIFFRE D''AFFAIRES '!N40</f>
        <v>0</v>
      </c>
      <c r="O23" s="109"/>
      <c r="P23" s="172">
        <f t="shared" si="5"/>
        <v>0</v>
      </c>
      <c r="Q23" s="172">
        <f>P23/(1+'CHIFFRE D''AFFAIRES '!$L8)</f>
        <v>0</v>
      </c>
      <c r="R23" s="259"/>
    </row>
    <row r="24" spans="1:18">
      <c r="A24" s="109"/>
      <c r="B24" s="264" t="str">
        <f>'Compte de résultat'!B20</f>
        <v>Coût d'achat Produit/Service 5</v>
      </c>
      <c r="C24" s="207">
        <f>'Compte de résultat'!$F$20*(1+'CHIFFRE D''AFFAIRES '!$L$9)*'CHIFFRE D''AFFAIRES '!C40</f>
        <v>0</v>
      </c>
      <c r="D24" s="207">
        <f>'Compte de résultat'!$F$20*(1+'CHIFFRE D''AFFAIRES '!$L$9)*'CHIFFRE D''AFFAIRES '!D40</f>
        <v>0</v>
      </c>
      <c r="E24" s="207">
        <f>'Compte de résultat'!$F$20*(1+'CHIFFRE D''AFFAIRES '!$L$9)*'CHIFFRE D''AFFAIRES '!E40</f>
        <v>0</v>
      </c>
      <c r="F24" s="207">
        <f>'Compte de résultat'!$F$20*(1+'CHIFFRE D''AFFAIRES '!$L$9)*'CHIFFRE D''AFFAIRES '!F40</f>
        <v>0</v>
      </c>
      <c r="G24" s="207">
        <f>'Compte de résultat'!$F$20*(1+'CHIFFRE D''AFFAIRES '!$L$9)*'CHIFFRE D''AFFAIRES '!G40</f>
        <v>0</v>
      </c>
      <c r="H24" s="207">
        <f>'Compte de résultat'!$F$20*(1+'CHIFFRE D''AFFAIRES '!$L$9)*'CHIFFRE D''AFFAIRES '!H40</f>
        <v>0</v>
      </c>
      <c r="I24" s="207">
        <f>'Compte de résultat'!$F$20*(1+'CHIFFRE D''AFFAIRES '!$L$9)*'CHIFFRE D''AFFAIRES '!I40</f>
        <v>0</v>
      </c>
      <c r="J24" s="207">
        <f>'Compte de résultat'!$F$20*(1+'CHIFFRE D''AFFAIRES '!$L$9)*'CHIFFRE D''AFFAIRES '!J40</f>
        <v>0</v>
      </c>
      <c r="K24" s="207">
        <f>'Compte de résultat'!$F$20*(1+'CHIFFRE D''AFFAIRES '!$L$9)*'CHIFFRE D''AFFAIRES '!K40</f>
        <v>0</v>
      </c>
      <c r="L24" s="207">
        <f>'Compte de résultat'!$F$20*(1+'CHIFFRE D''AFFAIRES '!$L$9)*'CHIFFRE D''AFFAIRES '!L40</f>
        <v>0</v>
      </c>
      <c r="M24" s="207">
        <f>'Compte de résultat'!$F$20*(1+'CHIFFRE D''AFFAIRES '!$L$9)*'CHIFFRE D''AFFAIRES '!M40</f>
        <v>0</v>
      </c>
      <c r="N24" s="207">
        <f>'Compte de résultat'!$F$20*(1+'CHIFFRE D''AFFAIRES '!$L$9)*'CHIFFRE D''AFFAIRES '!N40</f>
        <v>0</v>
      </c>
      <c r="O24" s="109"/>
      <c r="P24" s="172">
        <f t="shared" ref="P24:P27" si="6">SUM(C24:N24)</f>
        <v>0</v>
      </c>
      <c r="Q24" s="172">
        <f>P24/(1+'CHIFFRE D''AFFAIRES '!$L9)</f>
        <v>0</v>
      </c>
      <c r="R24" s="259"/>
    </row>
    <row r="25" spans="1:18">
      <c r="A25" s="109"/>
      <c r="B25" s="264" t="str">
        <f>'Compte de résultat'!B21</f>
        <v>Coût d'achat Produit/Service 6</v>
      </c>
      <c r="C25" s="207">
        <f>'Compte de résultat'!$F$21*(1+'CHIFFRE D''AFFAIRES '!$L$10)*'CHIFFRE D''AFFAIRES '!C40</f>
        <v>0</v>
      </c>
      <c r="D25" s="207">
        <f>'Compte de résultat'!$F$21*(1+'CHIFFRE D''AFFAIRES '!$L$10)*'CHIFFRE D''AFFAIRES '!D40</f>
        <v>0</v>
      </c>
      <c r="E25" s="207">
        <f>'Compte de résultat'!$F$21*(1+'CHIFFRE D''AFFAIRES '!$L$10)*'CHIFFRE D''AFFAIRES '!E40</f>
        <v>0</v>
      </c>
      <c r="F25" s="207">
        <f>'Compte de résultat'!$F$21*(1+'CHIFFRE D''AFFAIRES '!$L$10)*'CHIFFRE D''AFFAIRES '!F40</f>
        <v>0</v>
      </c>
      <c r="G25" s="207">
        <f>'Compte de résultat'!$F$21*(1+'CHIFFRE D''AFFAIRES '!$L$10)*'CHIFFRE D''AFFAIRES '!G40</f>
        <v>0</v>
      </c>
      <c r="H25" s="207">
        <f>'Compte de résultat'!$F$21*(1+'CHIFFRE D''AFFAIRES '!$L$10)*'CHIFFRE D''AFFAIRES '!H40</f>
        <v>0</v>
      </c>
      <c r="I25" s="207">
        <f>'Compte de résultat'!$F$21*(1+'CHIFFRE D''AFFAIRES '!$L$10)*'CHIFFRE D''AFFAIRES '!I40</f>
        <v>0</v>
      </c>
      <c r="J25" s="207">
        <f>'Compte de résultat'!$F$21*(1+'CHIFFRE D''AFFAIRES '!$L$10)*'CHIFFRE D''AFFAIRES '!J40</f>
        <v>0</v>
      </c>
      <c r="K25" s="207">
        <f>'Compte de résultat'!$F$21*(1+'CHIFFRE D''AFFAIRES '!$L$10)*'CHIFFRE D''AFFAIRES '!K40</f>
        <v>0</v>
      </c>
      <c r="L25" s="207">
        <f>'Compte de résultat'!$F$21*(1+'CHIFFRE D''AFFAIRES '!$L$10)*'CHIFFRE D''AFFAIRES '!L40</f>
        <v>0</v>
      </c>
      <c r="M25" s="207">
        <f>'Compte de résultat'!$F$21*(1+'CHIFFRE D''AFFAIRES '!$L$10)*'CHIFFRE D''AFFAIRES '!M40</f>
        <v>0</v>
      </c>
      <c r="N25" s="207">
        <f>'Compte de résultat'!$F$21*(1+'CHIFFRE D''AFFAIRES '!$L$10)*'CHIFFRE D''AFFAIRES '!N40</f>
        <v>0</v>
      </c>
      <c r="O25" s="109"/>
      <c r="P25" s="172">
        <f t="shared" si="6"/>
        <v>0</v>
      </c>
      <c r="Q25" s="172">
        <f>P25/(1+'CHIFFRE D''AFFAIRES '!$L10)</f>
        <v>0</v>
      </c>
      <c r="R25" s="259"/>
    </row>
    <row r="26" spans="1:18">
      <c r="A26" s="109"/>
      <c r="B26" s="264" t="str">
        <f>'Compte de résultat'!B22</f>
        <v>Coût d'achat Produit/Service 7</v>
      </c>
      <c r="C26" s="207">
        <f>'Compte de résultat'!$F$22*(1+'CHIFFRE D''AFFAIRES '!$L$11)*'CHIFFRE D''AFFAIRES '!C40</f>
        <v>0</v>
      </c>
      <c r="D26" s="207">
        <f>'Compte de résultat'!$F$22*(1+'CHIFFRE D''AFFAIRES '!$L$11)*'CHIFFRE D''AFFAIRES '!D40</f>
        <v>0</v>
      </c>
      <c r="E26" s="207">
        <f>'Compte de résultat'!$F$22*(1+'CHIFFRE D''AFFAIRES '!$L$11)*'CHIFFRE D''AFFAIRES '!E40</f>
        <v>0</v>
      </c>
      <c r="F26" s="207">
        <f>'Compte de résultat'!$F$22*(1+'CHIFFRE D''AFFAIRES '!$L$11)*'CHIFFRE D''AFFAIRES '!F40</f>
        <v>0</v>
      </c>
      <c r="G26" s="207">
        <f>'Compte de résultat'!$F$22*(1+'CHIFFRE D''AFFAIRES '!$L$11)*'CHIFFRE D''AFFAIRES '!G40</f>
        <v>0</v>
      </c>
      <c r="H26" s="207">
        <f>'Compte de résultat'!$F$22*(1+'CHIFFRE D''AFFAIRES '!$L$11)*'CHIFFRE D''AFFAIRES '!H40</f>
        <v>0</v>
      </c>
      <c r="I26" s="207">
        <f>'Compte de résultat'!$F$22*(1+'CHIFFRE D''AFFAIRES '!$L$11)*'CHIFFRE D''AFFAIRES '!I40</f>
        <v>0</v>
      </c>
      <c r="J26" s="207">
        <f>'Compte de résultat'!$F$22*(1+'CHIFFRE D''AFFAIRES '!$L$11)*'CHIFFRE D''AFFAIRES '!J40</f>
        <v>0</v>
      </c>
      <c r="K26" s="207">
        <f>'Compte de résultat'!$F$22*(1+'CHIFFRE D''AFFAIRES '!$L$11)*'CHIFFRE D''AFFAIRES '!K40</f>
        <v>0</v>
      </c>
      <c r="L26" s="207">
        <f>'Compte de résultat'!$F$22*(1+'CHIFFRE D''AFFAIRES '!$L$11)*'CHIFFRE D''AFFAIRES '!L40</f>
        <v>0</v>
      </c>
      <c r="M26" s="207">
        <f>'Compte de résultat'!$F$22*(1+'CHIFFRE D''AFFAIRES '!$L$11)*'CHIFFRE D''AFFAIRES '!M40</f>
        <v>0</v>
      </c>
      <c r="N26" s="207">
        <f>'Compte de résultat'!$F$22*(1+'CHIFFRE D''AFFAIRES '!$L$11)*'CHIFFRE D''AFFAIRES '!N40</f>
        <v>0</v>
      </c>
      <c r="O26" s="109"/>
      <c r="P26" s="172">
        <f t="shared" si="6"/>
        <v>0</v>
      </c>
      <c r="Q26" s="172">
        <f>P26/(1+'CHIFFRE D''AFFAIRES '!$L11)</f>
        <v>0</v>
      </c>
      <c r="R26" s="259"/>
    </row>
    <row r="27" spans="1:18">
      <c r="A27" s="109"/>
      <c r="B27" s="264" t="str">
        <f>'Compte de résultat'!B23</f>
        <v>Coût d'achat Produit/Service 8</v>
      </c>
      <c r="C27" s="207">
        <f>'Compte de résultat'!$F$23*(1+'CHIFFRE D''AFFAIRES '!$L$12)*'CHIFFRE D''AFFAIRES '!C40</f>
        <v>0</v>
      </c>
      <c r="D27" s="207">
        <f>'Compte de résultat'!$F$23*(1+'CHIFFRE D''AFFAIRES '!$L$12)*'CHIFFRE D''AFFAIRES '!D40</f>
        <v>0</v>
      </c>
      <c r="E27" s="207">
        <f>'Compte de résultat'!$F$23*(1+'CHIFFRE D''AFFAIRES '!$L$12)*'CHIFFRE D''AFFAIRES '!E40</f>
        <v>0</v>
      </c>
      <c r="F27" s="207">
        <f>'Compte de résultat'!$F$23*(1+'CHIFFRE D''AFFAIRES '!$L$12)*'CHIFFRE D''AFFAIRES '!F40</f>
        <v>0</v>
      </c>
      <c r="G27" s="207">
        <f>'Compte de résultat'!$F$23*(1+'CHIFFRE D''AFFAIRES '!$L$12)*'CHIFFRE D''AFFAIRES '!G40</f>
        <v>0</v>
      </c>
      <c r="H27" s="207">
        <f>'Compte de résultat'!$F$23*(1+'CHIFFRE D''AFFAIRES '!$L$12)*'CHIFFRE D''AFFAIRES '!H40</f>
        <v>0</v>
      </c>
      <c r="I27" s="207">
        <f>'Compte de résultat'!$F$23*(1+'CHIFFRE D''AFFAIRES '!$L$12)*'CHIFFRE D''AFFAIRES '!I40</f>
        <v>0</v>
      </c>
      <c r="J27" s="207">
        <f>'Compte de résultat'!$F$23*(1+'CHIFFRE D''AFFAIRES '!$L$12)*'CHIFFRE D''AFFAIRES '!J40</f>
        <v>0</v>
      </c>
      <c r="K27" s="207">
        <f>'Compte de résultat'!$F$23*(1+'CHIFFRE D''AFFAIRES '!$L$12)*'CHIFFRE D''AFFAIRES '!K40</f>
        <v>0</v>
      </c>
      <c r="L27" s="207">
        <f>'Compte de résultat'!$F$23*(1+'CHIFFRE D''AFFAIRES '!$L$12)*'CHIFFRE D''AFFAIRES '!L40</f>
        <v>0</v>
      </c>
      <c r="M27" s="207">
        <f>'Compte de résultat'!$F$23*(1+'CHIFFRE D''AFFAIRES '!$L$12)*'CHIFFRE D''AFFAIRES '!M40</f>
        <v>0</v>
      </c>
      <c r="N27" s="207">
        <f>'Compte de résultat'!$F$23*(1+'CHIFFRE D''AFFAIRES '!$L$12)*'CHIFFRE D''AFFAIRES '!N40</f>
        <v>0</v>
      </c>
      <c r="O27" s="109"/>
      <c r="P27" s="172">
        <f t="shared" si="6"/>
        <v>0</v>
      </c>
      <c r="Q27" s="172">
        <f>P27/(1+'CHIFFRE D''AFFAIRES '!$L12)</f>
        <v>0</v>
      </c>
      <c r="R27" s="259"/>
    </row>
    <row r="28" spans="1:18">
      <c r="A28" s="109"/>
      <c r="B28" s="264" t="str">
        <f>'Compte de résultat'!B24</f>
        <v>Coûts de livraison</v>
      </c>
      <c r="C28" s="207">
        <f>'Compte de résultat'!$F$24*(1+'Base de données IPA'!$B$13)*'CHIFFRE D''AFFAIRES '!C40</f>
        <v>0</v>
      </c>
      <c r="D28" s="207">
        <f>'Compte de résultat'!$F$24*(1+'Base de données IPA'!$B$13)*'CHIFFRE D''AFFAIRES '!D40</f>
        <v>0</v>
      </c>
      <c r="E28" s="207">
        <f>'Compte de résultat'!$F$24*(1+'Base de données IPA'!$B$13)*'CHIFFRE D''AFFAIRES '!E40</f>
        <v>0</v>
      </c>
      <c r="F28" s="207">
        <f>'Compte de résultat'!$F$24*(1+'Base de données IPA'!$B$13)*'CHIFFRE D''AFFAIRES '!F40</f>
        <v>0</v>
      </c>
      <c r="G28" s="207">
        <f>'Compte de résultat'!$F$24*(1+'Base de données IPA'!$B$13)*'CHIFFRE D''AFFAIRES '!G40</f>
        <v>0</v>
      </c>
      <c r="H28" s="207">
        <f>'Compte de résultat'!$F$24*(1+'Base de données IPA'!$B$13)*'CHIFFRE D''AFFAIRES '!H40</f>
        <v>0</v>
      </c>
      <c r="I28" s="207">
        <f>'Compte de résultat'!$F$24*(1+'Base de données IPA'!$B$13)*'CHIFFRE D''AFFAIRES '!I40</f>
        <v>0</v>
      </c>
      <c r="J28" s="207">
        <f>'Compte de résultat'!$F$24*(1+'Base de données IPA'!$B$13)*'CHIFFRE D''AFFAIRES '!J40</f>
        <v>0</v>
      </c>
      <c r="K28" s="207">
        <f>'Compte de résultat'!$F$24*(1+'Base de données IPA'!$B$13)*'CHIFFRE D''AFFAIRES '!K40</f>
        <v>0</v>
      </c>
      <c r="L28" s="207">
        <f>'Compte de résultat'!$F$24*(1+'Base de données IPA'!$B$13)*'CHIFFRE D''AFFAIRES '!L40</f>
        <v>0</v>
      </c>
      <c r="M28" s="207">
        <f>'Compte de résultat'!$F$24*(1+'Base de données IPA'!$B$13)*'CHIFFRE D''AFFAIRES '!M40</f>
        <v>0</v>
      </c>
      <c r="N28" s="207">
        <f>'Compte de résultat'!$F$24*(1+'Base de données IPA'!$B$13)*'CHIFFRE D''AFFAIRES '!N40</f>
        <v>0</v>
      </c>
      <c r="O28" s="109"/>
      <c r="P28" s="172">
        <f t="shared" si="5"/>
        <v>0</v>
      </c>
      <c r="Q28" s="172">
        <f>P28/(1+'Base de données IPA'!$B$13)</f>
        <v>0</v>
      </c>
      <c r="R28" s="259"/>
    </row>
    <row r="29" spans="1:18">
      <c r="A29" s="109"/>
      <c r="B29" s="264" t="str">
        <f>'Compte de résultat'!B25</f>
        <v>Matières consommables</v>
      </c>
      <c r="C29" s="207">
        <f>'Compte de résultat'!$F$25*(1+'Base de données IPA'!$B$13)*'CHIFFRE D''AFFAIRES '!C40</f>
        <v>0</v>
      </c>
      <c r="D29" s="207">
        <f>'Compte de résultat'!$F$25*(1+'Base de données IPA'!$B$13)*'CHIFFRE D''AFFAIRES '!D40</f>
        <v>0</v>
      </c>
      <c r="E29" s="207">
        <f>'Compte de résultat'!$F$25*(1+'Base de données IPA'!$B$13)*'CHIFFRE D''AFFAIRES '!E40</f>
        <v>0</v>
      </c>
      <c r="F29" s="207">
        <f>'Compte de résultat'!$F$25*(1+'Base de données IPA'!$B$13)*'CHIFFRE D''AFFAIRES '!F40</f>
        <v>0</v>
      </c>
      <c r="G29" s="207">
        <f>'Compte de résultat'!$F$25*(1+'Base de données IPA'!$B$13)*'CHIFFRE D''AFFAIRES '!G40</f>
        <v>0</v>
      </c>
      <c r="H29" s="207">
        <f>'Compte de résultat'!$F$25*(1+'Base de données IPA'!$B$13)*'CHIFFRE D''AFFAIRES '!H40</f>
        <v>0</v>
      </c>
      <c r="I29" s="207">
        <f>'Compte de résultat'!$F$25*(1+'Base de données IPA'!$B$13)*'CHIFFRE D''AFFAIRES '!I40</f>
        <v>0</v>
      </c>
      <c r="J29" s="207">
        <f>'Compte de résultat'!$F$25*(1+'Base de données IPA'!$B$13)*'CHIFFRE D''AFFAIRES '!J40</f>
        <v>0</v>
      </c>
      <c r="K29" s="207">
        <f>'Compte de résultat'!$F$25*(1+'Base de données IPA'!$B$13)*'CHIFFRE D''AFFAIRES '!K40</f>
        <v>0</v>
      </c>
      <c r="L29" s="207">
        <f>'Compte de résultat'!$F$25*(1+'Base de données IPA'!$B$13)*'CHIFFRE D''AFFAIRES '!L40</f>
        <v>0</v>
      </c>
      <c r="M29" s="207">
        <f>'Compte de résultat'!$F$25*(1+'Base de données IPA'!$B$13)*'CHIFFRE D''AFFAIRES '!M40</f>
        <v>0</v>
      </c>
      <c r="N29" s="207">
        <f>'Compte de résultat'!$F$25*(1+'Base de données IPA'!$B$13)*'CHIFFRE D''AFFAIRES '!N40</f>
        <v>0</v>
      </c>
      <c r="O29" s="109"/>
      <c r="P29" s="172">
        <f t="shared" si="4"/>
        <v>0</v>
      </c>
      <c r="Q29" s="172">
        <f>P29/(1+'Base de données IPA'!$B$13)</f>
        <v>0</v>
      </c>
      <c r="R29" s="259"/>
    </row>
    <row r="30" spans="1:18" ht="13.8" thickBot="1">
      <c r="A30" s="109"/>
      <c r="B30" s="265" t="str">
        <f>'Compte de résultat'!B26</f>
        <v>Emballages</v>
      </c>
      <c r="C30" s="209">
        <f>'Compte de résultat'!$F$26*(1+'Base de données IPA'!$B$13)*'CHIFFRE D''AFFAIRES '!C40</f>
        <v>0</v>
      </c>
      <c r="D30" s="209">
        <f>'Compte de résultat'!$F$26*(1+'Base de données IPA'!$B$13)*'CHIFFRE D''AFFAIRES '!D40</f>
        <v>0</v>
      </c>
      <c r="E30" s="209">
        <f>'Compte de résultat'!$F$26*(1+'Base de données IPA'!$B$13)*'CHIFFRE D''AFFAIRES '!E40</f>
        <v>0</v>
      </c>
      <c r="F30" s="209">
        <f>'Compte de résultat'!$F$26*(1+'Base de données IPA'!$B$13)*'CHIFFRE D''AFFAIRES '!F40</f>
        <v>0</v>
      </c>
      <c r="G30" s="209">
        <f>'Compte de résultat'!$F$26*(1+'Base de données IPA'!$B$13)*'CHIFFRE D''AFFAIRES '!G40</f>
        <v>0</v>
      </c>
      <c r="H30" s="209">
        <f>'Compte de résultat'!$F$26*(1+'Base de données IPA'!$B$13)*'CHIFFRE D''AFFAIRES '!H40</f>
        <v>0</v>
      </c>
      <c r="I30" s="209">
        <f>'Compte de résultat'!$F$26*(1+'Base de données IPA'!$B$13)*'CHIFFRE D''AFFAIRES '!I40</f>
        <v>0</v>
      </c>
      <c r="J30" s="209">
        <f>'Compte de résultat'!$F$26*(1+'Base de données IPA'!$B$13)*'CHIFFRE D''AFFAIRES '!J40</f>
        <v>0</v>
      </c>
      <c r="K30" s="209">
        <f>'Compte de résultat'!$F$26*(1+'Base de données IPA'!$B$13)*'CHIFFRE D''AFFAIRES '!K40</f>
        <v>0</v>
      </c>
      <c r="L30" s="209">
        <f>'Compte de résultat'!$F$26*(1+'Base de données IPA'!$B$13)*'CHIFFRE D''AFFAIRES '!L40</f>
        <v>0</v>
      </c>
      <c r="M30" s="209">
        <f>'Compte de résultat'!$F$26*(1+'Base de données IPA'!$B$13)*'CHIFFRE D''AFFAIRES '!M40</f>
        <v>0</v>
      </c>
      <c r="N30" s="209">
        <f>'Compte de résultat'!$F$26*(1+'Base de données IPA'!$B$13)*'CHIFFRE D''AFFAIRES '!N40</f>
        <v>0</v>
      </c>
      <c r="O30" s="261"/>
      <c r="P30" s="179">
        <f t="shared" si="4"/>
        <v>0</v>
      </c>
      <c r="Q30" s="179">
        <f>P30/(1+'Base de données IPA'!$B$13)</f>
        <v>0</v>
      </c>
      <c r="R30" s="262"/>
    </row>
    <row r="31" spans="1:18" ht="12.75" customHeight="1">
      <c r="A31" s="704"/>
      <c r="B31" s="263" t="str">
        <f>'Compte de résultat'!B30</f>
        <v>Fournitures de bureau</v>
      </c>
      <c r="C31" s="208">
        <f>'Compte de résultat'!$F$30*(1+'Base de données IPA'!$B$13)/12</f>
        <v>0</v>
      </c>
      <c r="D31" s="208">
        <f>'Compte de résultat'!$F$30*(1+'Base de données IPA'!$B$13)/12</f>
        <v>0</v>
      </c>
      <c r="E31" s="208">
        <f>'Compte de résultat'!$F$30*(1+'Base de données IPA'!$B$13)/12</f>
        <v>0</v>
      </c>
      <c r="F31" s="208">
        <f>'Compte de résultat'!$F$30*(1+'Base de données IPA'!$B$13)/12</f>
        <v>0</v>
      </c>
      <c r="G31" s="208">
        <f>'Compte de résultat'!$F$30*(1+'Base de données IPA'!$B$13)/12</f>
        <v>0</v>
      </c>
      <c r="H31" s="208">
        <f>'Compte de résultat'!$F$30*(1+'Base de données IPA'!$B$13)/12</f>
        <v>0</v>
      </c>
      <c r="I31" s="208">
        <f>'Compte de résultat'!$F$30*(1+'Base de données IPA'!$B$13)/12</f>
        <v>0</v>
      </c>
      <c r="J31" s="208">
        <f>'Compte de résultat'!$F$30*(1+'Base de données IPA'!$B$13)/12</f>
        <v>0</v>
      </c>
      <c r="K31" s="208">
        <f>'Compte de résultat'!$F$30*(1+'Base de données IPA'!$B$13)/12</f>
        <v>0</v>
      </c>
      <c r="L31" s="208">
        <f>'Compte de résultat'!$F$30*(1+'Base de données IPA'!$B$13)/12</f>
        <v>0</v>
      </c>
      <c r="M31" s="208">
        <f>'Compte de résultat'!$F$30*(1+'Base de données IPA'!$B$13)/12</f>
        <v>0</v>
      </c>
      <c r="N31" s="208">
        <f>'Compte de résultat'!$F$30*(1+'Base de données IPA'!$B$13)/12</f>
        <v>0</v>
      </c>
      <c r="O31" s="256"/>
      <c r="P31" s="177">
        <f t="shared" si="4"/>
        <v>0</v>
      </c>
      <c r="Q31" s="177">
        <f>P31/(1+'Base de données IPA'!$B$13)</f>
        <v>0</v>
      </c>
      <c r="R31" s="257"/>
    </row>
    <row r="32" spans="1:18">
      <c r="A32" s="704"/>
      <c r="B32" s="264" t="str">
        <f>'Compte de résultat'!B31</f>
        <v>Fournitures d’entretien</v>
      </c>
      <c r="C32" s="207">
        <f>'Compte de résultat'!$F$31*(1+'Base de données IPA'!$B$13)/12</f>
        <v>0</v>
      </c>
      <c r="D32" s="207">
        <f>'Compte de résultat'!$F$31*(1+'Base de données IPA'!$B$13)/12</f>
        <v>0</v>
      </c>
      <c r="E32" s="207">
        <f>'Compte de résultat'!$F$31*(1+'Base de données IPA'!$B$13)/12</f>
        <v>0</v>
      </c>
      <c r="F32" s="207">
        <f>'Compte de résultat'!$F$31*(1+'Base de données IPA'!$B$13)/12</f>
        <v>0</v>
      </c>
      <c r="G32" s="207">
        <f>'Compte de résultat'!$F$31*(1+'Base de données IPA'!$B$13)/12</f>
        <v>0</v>
      </c>
      <c r="H32" s="207">
        <f>'Compte de résultat'!$F$31*(1+'Base de données IPA'!$B$13)/12</f>
        <v>0</v>
      </c>
      <c r="I32" s="207">
        <f>'Compte de résultat'!$F$31*(1+'Base de données IPA'!$B$13)/12</f>
        <v>0</v>
      </c>
      <c r="J32" s="207">
        <f>'Compte de résultat'!$F$31*(1+'Base de données IPA'!$B$13)/12</f>
        <v>0</v>
      </c>
      <c r="K32" s="207">
        <f>'Compte de résultat'!$F$31*(1+'Base de données IPA'!$B$13)/12</f>
        <v>0</v>
      </c>
      <c r="L32" s="207">
        <f>'Compte de résultat'!$F$31*(1+'Base de données IPA'!$B$13)/12</f>
        <v>0</v>
      </c>
      <c r="M32" s="207">
        <f>'Compte de résultat'!$F$31*(1+'Base de données IPA'!$B$13)/12</f>
        <v>0</v>
      </c>
      <c r="N32" s="207">
        <f>'Compte de résultat'!$F$31*(1+'Base de données IPA'!$B$13)/12</f>
        <v>0</v>
      </c>
      <c r="O32" s="109"/>
      <c r="P32" s="172">
        <f t="shared" si="4"/>
        <v>0</v>
      </c>
      <c r="Q32" s="172">
        <f>P32/(1+'Base de données IPA'!$B$13)</f>
        <v>0</v>
      </c>
      <c r="R32" s="259"/>
    </row>
    <row r="33" spans="1:18">
      <c r="A33" s="704"/>
      <c r="B33" s="264" t="str">
        <f>'Compte de résultat'!B32</f>
        <v>Achats matériaux, équipements et travaux</v>
      </c>
      <c r="C33" s="207">
        <f>'Compte de résultat'!$F$32*(1+'Base de données IPA'!$B$13)/12</f>
        <v>0</v>
      </c>
      <c r="D33" s="207">
        <f>'Compte de résultat'!$F$32*(1+'Base de données IPA'!$B$13)/12</f>
        <v>0</v>
      </c>
      <c r="E33" s="207">
        <f>'Compte de résultat'!$F$32*(1+'Base de données IPA'!$B$13)/12</f>
        <v>0</v>
      </c>
      <c r="F33" s="207">
        <f>'Compte de résultat'!$F$32*(1+'Base de données IPA'!$B$13)/12</f>
        <v>0</v>
      </c>
      <c r="G33" s="207">
        <f>'Compte de résultat'!$F$32*(1+'Base de données IPA'!$B$13)/12</f>
        <v>0</v>
      </c>
      <c r="H33" s="207">
        <f>'Compte de résultat'!$F$32*(1+'Base de données IPA'!$B$13)/12</f>
        <v>0</v>
      </c>
      <c r="I33" s="207">
        <f>'Compte de résultat'!$F$32*(1+'Base de données IPA'!$B$13)/12</f>
        <v>0</v>
      </c>
      <c r="J33" s="207">
        <f>'Compte de résultat'!$F$32*(1+'Base de données IPA'!$B$13)/12</f>
        <v>0</v>
      </c>
      <c r="K33" s="207">
        <f>'Compte de résultat'!$F$32*(1+'Base de données IPA'!$B$13)/12</f>
        <v>0</v>
      </c>
      <c r="L33" s="207">
        <f>'Compte de résultat'!$F$32*(1+'Base de données IPA'!$B$13)/12</f>
        <v>0</v>
      </c>
      <c r="M33" s="207">
        <f>'Compte de résultat'!$F$32*(1+'Base de données IPA'!$B$13)/12</f>
        <v>0</v>
      </c>
      <c r="N33" s="207">
        <f>'Compte de résultat'!$F$32*(1+'Base de données IPA'!$B$13)/12</f>
        <v>0</v>
      </c>
      <c r="O33" s="109"/>
      <c r="P33" s="172">
        <f t="shared" si="4"/>
        <v>0</v>
      </c>
      <c r="Q33" s="172">
        <f>P33/(1+'Base de données IPA'!$B$13)</f>
        <v>0</v>
      </c>
      <c r="R33" s="259"/>
    </row>
    <row r="34" spans="1:18">
      <c r="A34" s="704"/>
      <c r="B34" s="264" t="str">
        <f>'Compte de résultat'!B33</f>
        <v>Energie EDF/eau</v>
      </c>
      <c r="C34" s="207">
        <f>'Compte de résultat'!$F$33*(1+'Base de données IPA'!$B$13)/12</f>
        <v>0</v>
      </c>
      <c r="D34" s="207">
        <f>'Compte de résultat'!$F$33*(1+'Base de données IPA'!$B$13)/12</f>
        <v>0</v>
      </c>
      <c r="E34" s="207">
        <f>'Compte de résultat'!$F$33*(1+'Base de données IPA'!$B$13)/12</f>
        <v>0</v>
      </c>
      <c r="F34" s="207">
        <f>'Compte de résultat'!$F$33*(1+'Base de données IPA'!$B$13)/12</f>
        <v>0</v>
      </c>
      <c r="G34" s="207">
        <f>'Compte de résultat'!$F$33*(1+'Base de données IPA'!$B$13)/12</f>
        <v>0</v>
      </c>
      <c r="H34" s="207">
        <f>'Compte de résultat'!$F$33*(1+'Base de données IPA'!$B$13)/12</f>
        <v>0</v>
      </c>
      <c r="I34" s="207">
        <f>'Compte de résultat'!$F$33*(1+'Base de données IPA'!$B$13)/12</f>
        <v>0</v>
      </c>
      <c r="J34" s="207">
        <f>'Compte de résultat'!$F$33*(1+'Base de données IPA'!$B$13)/12</f>
        <v>0</v>
      </c>
      <c r="K34" s="207">
        <f>'Compte de résultat'!$F$33*(1+'Base de données IPA'!$B$13)/12</f>
        <v>0</v>
      </c>
      <c r="L34" s="207">
        <f>'Compte de résultat'!$F$33*(1+'Base de données IPA'!$B$13)/12</f>
        <v>0</v>
      </c>
      <c r="M34" s="207">
        <f>'Compte de résultat'!$F$33*(1+'Base de données IPA'!$B$13)/12</f>
        <v>0</v>
      </c>
      <c r="N34" s="207">
        <f>'Compte de résultat'!$F$33*(1+'Base de données IPA'!$B$13)/12</f>
        <v>0</v>
      </c>
      <c r="O34" s="109"/>
      <c r="P34" s="172">
        <f t="shared" si="4"/>
        <v>0</v>
      </c>
      <c r="Q34" s="172">
        <f>P34/(1+'Base de données IPA'!$B$13)</f>
        <v>0</v>
      </c>
      <c r="R34" s="259"/>
    </row>
    <row r="35" spans="1:18">
      <c r="A35" s="704"/>
      <c r="B35" s="264" t="str">
        <f>'Compte de résultat'!B34</f>
        <v>Carburant</v>
      </c>
      <c r="C35" s="207">
        <f>'Compte de résultat'!$F$34*(1+'Base de données IPA'!$B$13)/12</f>
        <v>0</v>
      </c>
      <c r="D35" s="207">
        <f>'Compte de résultat'!$F$34*(1+'Base de données IPA'!$B$13)/12</f>
        <v>0</v>
      </c>
      <c r="E35" s="207">
        <f>'Compte de résultat'!$F$34*(1+'Base de données IPA'!$B$13)/12</f>
        <v>0</v>
      </c>
      <c r="F35" s="207">
        <f>'Compte de résultat'!$F$34*(1+'Base de données IPA'!$B$13)/12</f>
        <v>0</v>
      </c>
      <c r="G35" s="207">
        <f>'Compte de résultat'!$F$34*(1+'Base de données IPA'!$B$13)/12</f>
        <v>0</v>
      </c>
      <c r="H35" s="207">
        <f>'Compte de résultat'!$F$34*(1+'Base de données IPA'!$B$13)/12</f>
        <v>0</v>
      </c>
      <c r="I35" s="207">
        <f>'Compte de résultat'!$F$34*(1+'Base de données IPA'!$B$13)/12</f>
        <v>0</v>
      </c>
      <c r="J35" s="207">
        <f>'Compte de résultat'!$F$34*(1+'Base de données IPA'!$B$13)/12</f>
        <v>0</v>
      </c>
      <c r="K35" s="207">
        <f>'Compte de résultat'!$F$34*(1+'Base de données IPA'!$B$13)/12</f>
        <v>0</v>
      </c>
      <c r="L35" s="207">
        <f>'Compte de résultat'!$F$34*(1+'Base de données IPA'!$B$13)/12</f>
        <v>0</v>
      </c>
      <c r="M35" s="207">
        <f>'Compte de résultat'!$F$34*(1+'Base de données IPA'!$B$13)/12</f>
        <v>0</v>
      </c>
      <c r="N35" s="207">
        <f>'Compte de résultat'!$F$34*(1+'Base de données IPA'!$B$13)/12</f>
        <v>0</v>
      </c>
      <c r="O35" s="109"/>
      <c r="P35" s="172">
        <f t="shared" ref="P35" si="7">SUM(C35:N35)</f>
        <v>0</v>
      </c>
      <c r="Q35" s="172">
        <f>P35/(1+'Base de données IPA'!$B$13)</f>
        <v>0</v>
      </c>
      <c r="R35" s="259"/>
    </row>
    <row r="36" spans="1:18">
      <c r="A36" s="704"/>
      <c r="B36" s="264" t="str">
        <f>'Compte de résultat'!B35</f>
        <v>Vêtements de travail</v>
      </c>
      <c r="C36" s="207">
        <f>'Compte de résultat'!$F$35*(1+'Base de données IPA'!$B$13)/12</f>
        <v>0</v>
      </c>
      <c r="D36" s="207">
        <f>'Compte de résultat'!$F$35*(1+'Base de données IPA'!$B$13)/12</f>
        <v>0</v>
      </c>
      <c r="E36" s="207">
        <f>'Compte de résultat'!$F$35*(1+'Base de données IPA'!$B$13)/12</f>
        <v>0</v>
      </c>
      <c r="F36" s="207">
        <f>'Compte de résultat'!$F$35*(1+'Base de données IPA'!$B$13)/12</f>
        <v>0</v>
      </c>
      <c r="G36" s="207">
        <f>'Compte de résultat'!$F$35*(1+'Base de données IPA'!$B$13)/12</f>
        <v>0</v>
      </c>
      <c r="H36" s="207">
        <f>'Compte de résultat'!$F$35*(1+'Base de données IPA'!$B$13)/12</f>
        <v>0</v>
      </c>
      <c r="I36" s="207">
        <f>'Compte de résultat'!$F$35*(1+'Base de données IPA'!$B$13)/12</f>
        <v>0</v>
      </c>
      <c r="J36" s="207">
        <f>'Compte de résultat'!$F$35*(1+'Base de données IPA'!$B$13)/12</f>
        <v>0</v>
      </c>
      <c r="K36" s="207">
        <f>'Compte de résultat'!$F$35*(1+'Base de données IPA'!$B$13)/12</f>
        <v>0</v>
      </c>
      <c r="L36" s="207">
        <f>'Compte de résultat'!$F$35*(1+'Base de données IPA'!$B$13)/12</f>
        <v>0</v>
      </c>
      <c r="M36" s="207">
        <f>'Compte de résultat'!$F$35*(1+'Base de données IPA'!$B$13)/12</f>
        <v>0</v>
      </c>
      <c r="N36" s="207">
        <f>'Compte de résultat'!$F$35*(1+'Base de données IPA'!$B$13)/12</f>
        <v>0</v>
      </c>
      <c r="O36" s="109"/>
      <c r="P36" s="172">
        <f t="shared" si="4"/>
        <v>0</v>
      </c>
      <c r="Q36" s="172">
        <f>P36/(1+'Base de données IPA'!$B$13)</f>
        <v>0</v>
      </c>
      <c r="R36" s="259"/>
    </row>
    <row r="37" spans="1:18" ht="13.8" thickBot="1">
      <c r="A37" s="704"/>
      <c r="B37" s="265" t="str">
        <f>'Compte de résultat'!B36</f>
        <v>Licence, logiciels (location)</v>
      </c>
      <c r="C37" s="207">
        <f>'Compte de résultat'!$F$36*(1+'Base de données IPA'!$B$13)/12</f>
        <v>0</v>
      </c>
      <c r="D37" s="207">
        <f>'Compte de résultat'!$F$36*(1+'Base de données IPA'!$B$13)/12</f>
        <v>0</v>
      </c>
      <c r="E37" s="207">
        <f>'Compte de résultat'!$F$36*(1+'Base de données IPA'!$B$13)/12</f>
        <v>0</v>
      </c>
      <c r="F37" s="207">
        <f>'Compte de résultat'!$F$36*(1+'Base de données IPA'!$B$13)/12</f>
        <v>0</v>
      </c>
      <c r="G37" s="207">
        <f>'Compte de résultat'!$F$36*(1+'Base de données IPA'!$B$13)/12</f>
        <v>0</v>
      </c>
      <c r="H37" s="207">
        <f>'Compte de résultat'!$F$36*(1+'Base de données IPA'!$B$13)/12</f>
        <v>0</v>
      </c>
      <c r="I37" s="207">
        <f>'Compte de résultat'!$F$36*(1+'Base de données IPA'!$B$13)/12</f>
        <v>0</v>
      </c>
      <c r="J37" s="207">
        <f>'Compte de résultat'!$F$36*(1+'Base de données IPA'!$B$13)/12</f>
        <v>0</v>
      </c>
      <c r="K37" s="207">
        <f>'Compte de résultat'!$F$36*(1+'Base de données IPA'!$B$13)/12</f>
        <v>0</v>
      </c>
      <c r="L37" s="207">
        <f>'Compte de résultat'!$F$36*(1+'Base de données IPA'!$B$13)/12</f>
        <v>0</v>
      </c>
      <c r="M37" s="207">
        <f>'Compte de résultat'!$F$36*(1+'Base de données IPA'!$B$13)/12</f>
        <v>0</v>
      </c>
      <c r="N37" s="207">
        <f>'Compte de résultat'!$F$36*(1+'Base de données IPA'!$B$13)/12</f>
        <v>0</v>
      </c>
      <c r="O37" s="261"/>
      <c r="P37" s="179">
        <f t="shared" si="4"/>
        <v>0</v>
      </c>
      <c r="Q37" s="179">
        <f>P37/(1+'Base de données IPA'!$B$13)</f>
        <v>0</v>
      </c>
      <c r="R37" s="262"/>
    </row>
    <row r="38" spans="1:18" ht="12.75" customHeight="1">
      <c r="A38" s="109"/>
      <c r="B38" s="263" t="str">
        <f>'Compte de résultat'!B38</f>
        <v>Sous-Traitance (préciser)</v>
      </c>
      <c r="C38" s="208">
        <f>'Compte de résultat'!$F$38*(1+'Base de données IPA'!$B$13)/12</f>
        <v>0</v>
      </c>
      <c r="D38" s="208">
        <f>'Compte de résultat'!$F$38*(1+'Base de données IPA'!$B$13)/12</f>
        <v>0</v>
      </c>
      <c r="E38" s="208">
        <f>'Compte de résultat'!$F$38*(1+'Base de données IPA'!$B$13)/12</f>
        <v>0</v>
      </c>
      <c r="F38" s="208">
        <f>'Compte de résultat'!$F$38*(1+'Base de données IPA'!$B$13)/12</f>
        <v>0</v>
      </c>
      <c r="G38" s="208">
        <f>'Compte de résultat'!$F$38*(1+'Base de données IPA'!$B$13)/12</f>
        <v>0</v>
      </c>
      <c r="H38" s="208">
        <f>'Compte de résultat'!$F$38*(1+'Base de données IPA'!$B$13)/12</f>
        <v>0</v>
      </c>
      <c r="I38" s="208">
        <f>'Compte de résultat'!$F$38*(1+'Base de données IPA'!$B$13)/12</f>
        <v>0</v>
      </c>
      <c r="J38" s="208">
        <f>'Compte de résultat'!$F$38*(1+'Base de données IPA'!$B$13)/12</f>
        <v>0</v>
      </c>
      <c r="K38" s="208">
        <f>'Compte de résultat'!$F$38*(1+'Base de données IPA'!$B$13)/12</f>
        <v>0</v>
      </c>
      <c r="L38" s="208">
        <f>'Compte de résultat'!$F$38*(1+'Base de données IPA'!$B$13)/12</f>
        <v>0</v>
      </c>
      <c r="M38" s="208">
        <f>'Compte de résultat'!$F$38*(1+'Base de données IPA'!$B$13)/12</f>
        <v>0</v>
      </c>
      <c r="N38" s="208">
        <f>'Compte de résultat'!$F$38*(1+'Base de données IPA'!$B$13)/12</f>
        <v>0</v>
      </c>
      <c r="O38" s="256"/>
      <c r="P38" s="177">
        <f t="shared" si="4"/>
        <v>0</v>
      </c>
      <c r="Q38" s="177">
        <f>P38/(1+'Base de données IPA'!$B$13)</f>
        <v>0</v>
      </c>
      <c r="R38" s="257"/>
    </row>
    <row r="39" spans="1:18">
      <c r="A39" s="109"/>
      <c r="B39" s="264" t="str">
        <f>'Compte de résultat'!B39</f>
        <v>Loyer</v>
      </c>
      <c r="C39" s="207">
        <f>'Compte de résultat'!$F$39*(1+'Base de données IPA'!$B$13)/12</f>
        <v>0</v>
      </c>
      <c r="D39" s="207">
        <f>'Compte de résultat'!$F$39*(1+'Base de données IPA'!$B$13)/12</f>
        <v>0</v>
      </c>
      <c r="E39" s="207">
        <f>'Compte de résultat'!$F$39*(1+'Base de données IPA'!$B$13)/12</f>
        <v>0</v>
      </c>
      <c r="F39" s="207">
        <f>'Compte de résultat'!$F$39*(1+'Base de données IPA'!$B$13)/12</f>
        <v>0</v>
      </c>
      <c r="G39" s="207">
        <f>'Compte de résultat'!$F$39*(1+'Base de données IPA'!$B$13)/12</f>
        <v>0</v>
      </c>
      <c r="H39" s="207">
        <f>'Compte de résultat'!$F$39*(1+'Base de données IPA'!$B$13)/12</f>
        <v>0</v>
      </c>
      <c r="I39" s="207">
        <f>'Compte de résultat'!$F$39*(1+'Base de données IPA'!$B$13)/12</f>
        <v>0</v>
      </c>
      <c r="J39" s="207">
        <f>'Compte de résultat'!$F$39*(1+'Base de données IPA'!$B$13)/12</f>
        <v>0</v>
      </c>
      <c r="K39" s="207">
        <f>'Compte de résultat'!$F$39*(1+'Base de données IPA'!$B$13)/12</f>
        <v>0</v>
      </c>
      <c r="L39" s="207">
        <f>'Compte de résultat'!$F$39*(1+'Base de données IPA'!$B$13)/12</f>
        <v>0</v>
      </c>
      <c r="M39" s="207">
        <f>'Compte de résultat'!$F$39*(1+'Base de données IPA'!$B$13)/12</f>
        <v>0</v>
      </c>
      <c r="N39" s="207">
        <f>'Compte de résultat'!$F$39*(1+'Base de données IPA'!$B$13)/12</f>
        <v>0</v>
      </c>
      <c r="O39" s="109"/>
      <c r="P39" s="172">
        <f t="shared" si="4"/>
        <v>0</v>
      </c>
      <c r="Q39" s="172">
        <f>P39/(1+'Base de données IPA'!$B$13)</f>
        <v>0</v>
      </c>
      <c r="R39" s="259"/>
    </row>
    <row r="40" spans="1:18">
      <c r="A40" s="109"/>
      <c r="B40" s="264" t="str">
        <f>'Compte de résultat'!B40</f>
        <v>Charges locatives</v>
      </c>
      <c r="C40" s="207">
        <f>'Compte de résultat'!$F$40/12</f>
        <v>0</v>
      </c>
      <c r="D40" s="207">
        <f>'Compte de résultat'!$F$40/12</f>
        <v>0</v>
      </c>
      <c r="E40" s="207">
        <f>'Compte de résultat'!$F$40/12</f>
        <v>0</v>
      </c>
      <c r="F40" s="207">
        <f>'Compte de résultat'!$F$40/12</f>
        <v>0</v>
      </c>
      <c r="G40" s="207">
        <f>'Compte de résultat'!$F$40/12</f>
        <v>0</v>
      </c>
      <c r="H40" s="207">
        <f>'Compte de résultat'!$F$40/12</f>
        <v>0</v>
      </c>
      <c r="I40" s="207">
        <f>'Compte de résultat'!$F$40/12</f>
        <v>0</v>
      </c>
      <c r="J40" s="207">
        <f>'Compte de résultat'!$F$40/12</f>
        <v>0</v>
      </c>
      <c r="K40" s="207">
        <f>'Compte de résultat'!$F$40/12</f>
        <v>0</v>
      </c>
      <c r="L40" s="207">
        <f>'Compte de résultat'!$F$40/12</f>
        <v>0</v>
      </c>
      <c r="M40" s="207">
        <f>'Compte de résultat'!$F$40/12</f>
        <v>0</v>
      </c>
      <c r="N40" s="207">
        <f>'Compte de résultat'!$F$40/12</f>
        <v>0</v>
      </c>
      <c r="O40" s="109"/>
      <c r="P40" s="172">
        <f t="shared" si="4"/>
        <v>0</v>
      </c>
      <c r="Q40" s="172">
        <f>P40</f>
        <v>0</v>
      </c>
      <c r="R40" s="259" t="s">
        <v>219</v>
      </c>
    </row>
    <row r="41" spans="1:18">
      <c r="A41" s="109"/>
      <c r="B41" s="264" t="str">
        <f>'Compte de résultat'!B41</f>
        <v>Locations mobilières (matériel, véhicules...)</v>
      </c>
      <c r="C41" s="207">
        <f>'Compte de résultat'!$F$41*(1+'Base de données IPA'!$B$13)/12</f>
        <v>0</v>
      </c>
      <c r="D41" s="207">
        <f>'Compte de résultat'!$F$41*(1+'Base de données IPA'!$B$13)/12</f>
        <v>0</v>
      </c>
      <c r="E41" s="207">
        <f>'Compte de résultat'!$F$41*(1+'Base de données IPA'!$B$13)/12</f>
        <v>0</v>
      </c>
      <c r="F41" s="207">
        <f>'Compte de résultat'!$F$41*(1+'Base de données IPA'!$B$13)/12</f>
        <v>0</v>
      </c>
      <c r="G41" s="207">
        <f>'Compte de résultat'!$F$41*(1+'Base de données IPA'!$B$13)/12</f>
        <v>0</v>
      </c>
      <c r="H41" s="207">
        <f>'Compte de résultat'!$F$41*(1+'Base de données IPA'!$B$13)/12</f>
        <v>0</v>
      </c>
      <c r="I41" s="207">
        <f>'Compte de résultat'!$F$41*(1+'Base de données IPA'!$B$13)/12</f>
        <v>0</v>
      </c>
      <c r="J41" s="207">
        <f>'Compte de résultat'!$F$41*(1+'Base de données IPA'!$B$13)/12</f>
        <v>0</v>
      </c>
      <c r="K41" s="207">
        <f>'Compte de résultat'!$F$41*(1+'Base de données IPA'!$B$13)/12</f>
        <v>0</v>
      </c>
      <c r="L41" s="207">
        <f>'Compte de résultat'!$F$41*(1+'Base de données IPA'!$B$13)/12</f>
        <v>0</v>
      </c>
      <c r="M41" s="207">
        <f>'Compte de résultat'!$F$41*(1+'Base de données IPA'!$B$13)/12</f>
        <v>0</v>
      </c>
      <c r="N41" s="207">
        <f>'Compte de résultat'!$F$41*(1+'Base de données IPA'!$B$13)/12</f>
        <v>0</v>
      </c>
      <c r="O41" s="109"/>
      <c r="P41" s="172">
        <f t="shared" si="4"/>
        <v>0</v>
      </c>
      <c r="Q41" s="172">
        <f>P41/(1+'Base de données IPA'!$B$13)</f>
        <v>0</v>
      </c>
      <c r="R41" s="259"/>
    </row>
    <row r="42" spans="1:18">
      <c r="A42" s="109"/>
      <c r="B42" s="264" t="str">
        <f>'Compte de résultat'!B42</f>
        <v>Entretien et réparations (locaux, mobilier, véhicules...)</v>
      </c>
      <c r="C42" s="207">
        <f>'Compte de résultat'!$F$42*(1+'Base de données IPA'!$B$13)/12</f>
        <v>0</v>
      </c>
      <c r="D42" s="207">
        <f>'Compte de résultat'!$F$42*(1+'Base de données IPA'!$B$13)/12</f>
        <v>0</v>
      </c>
      <c r="E42" s="207">
        <f>'Compte de résultat'!$F$42*(1+'Base de données IPA'!$B$13)/12</f>
        <v>0</v>
      </c>
      <c r="F42" s="207">
        <f>'Compte de résultat'!$F$42*(1+'Base de données IPA'!$B$13)/12</f>
        <v>0</v>
      </c>
      <c r="G42" s="207">
        <f>'Compte de résultat'!$F$42*(1+'Base de données IPA'!$B$13)/12</f>
        <v>0</v>
      </c>
      <c r="H42" s="207">
        <f>'Compte de résultat'!$F$42*(1+'Base de données IPA'!$B$13)/12</f>
        <v>0</v>
      </c>
      <c r="I42" s="207">
        <f>'Compte de résultat'!$F$42*(1+'Base de données IPA'!$B$13)/12</f>
        <v>0</v>
      </c>
      <c r="J42" s="207">
        <f>'Compte de résultat'!$F$42*(1+'Base de données IPA'!$B$13)/12</f>
        <v>0</v>
      </c>
      <c r="K42" s="207">
        <f>'Compte de résultat'!$F$42*(1+'Base de données IPA'!$B$13)/12</f>
        <v>0</v>
      </c>
      <c r="L42" s="207">
        <f>'Compte de résultat'!$F$42*(1+'Base de données IPA'!$B$13)/12</f>
        <v>0</v>
      </c>
      <c r="M42" s="207">
        <f>'Compte de résultat'!$F$42*(1+'Base de données IPA'!$B$13)/12</f>
        <v>0</v>
      </c>
      <c r="N42" s="207">
        <f>'Compte de résultat'!$F$42*(1+'Base de données IPA'!$B$13)/12</f>
        <v>0</v>
      </c>
      <c r="O42" s="109"/>
      <c r="P42" s="172">
        <f t="shared" si="4"/>
        <v>0</v>
      </c>
      <c r="Q42" s="172">
        <f>P42/(1+'Base de données IPA'!$B$13)</f>
        <v>0</v>
      </c>
      <c r="R42" s="259"/>
    </row>
    <row r="43" spans="1:18">
      <c r="A43" s="109"/>
      <c r="B43" s="264" t="str">
        <f>'Compte de résultat'!B43</f>
        <v>Assurances (locaux, véhicule, RC…)</v>
      </c>
      <c r="C43" s="207">
        <f>'Compte de résultat'!$F$43/12</f>
        <v>0</v>
      </c>
      <c r="D43" s="207">
        <f>'Compte de résultat'!$F$43/12</f>
        <v>0</v>
      </c>
      <c r="E43" s="207">
        <f>'Compte de résultat'!$F$43/12</f>
        <v>0</v>
      </c>
      <c r="F43" s="207">
        <f>'Compte de résultat'!$F$43/12</f>
        <v>0</v>
      </c>
      <c r="G43" s="207">
        <f>'Compte de résultat'!$F$43/12</f>
        <v>0</v>
      </c>
      <c r="H43" s="207">
        <f>'Compte de résultat'!$F$43/12</f>
        <v>0</v>
      </c>
      <c r="I43" s="207">
        <f>'Compte de résultat'!$F$43/12</f>
        <v>0</v>
      </c>
      <c r="J43" s="207">
        <f>'Compte de résultat'!$F$43/12</f>
        <v>0</v>
      </c>
      <c r="K43" s="207">
        <f>'Compte de résultat'!$F$43/12</f>
        <v>0</v>
      </c>
      <c r="L43" s="207">
        <f>'Compte de résultat'!$F$43/12</f>
        <v>0</v>
      </c>
      <c r="M43" s="207">
        <f>'Compte de résultat'!$F$43/12</f>
        <v>0</v>
      </c>
      <c r="N43" s="207">
        <f>'Compte de résultat'!$F$43/12</f>
        <v>0</v>
      </c>
      <c r="O43" s="109"/>
      <c r="P43" s="172">
        <f t="shared" si="4"/>
        <v>0</v>
      </c>
      <c r="Q43" s="172">
        <f>P43</f>
        <v>0</v>
      </c>
      <c r="R43" s="259" t="s">
        <v>219</v>
      </c>
    </row>
    <row r="44" spans="1:18">
      <c r="A44" s="109"/>
      <c r="B44" s="264" t="str">
        <f>'Compte de résultat'!B44</f>
        <v xml:space="preserve">Frais de formation </v>
      </c>
      <c r="C44" s="207">
        <f>'Compte de résultat'!$F$44*(1+'Base de données IPA'!$B$13)/12</f>
        <v>0</v>
      </c>
      <c r="D44" s="207">
        <f>'Compte de résultat'!$F$44*(1+'Base de données IPA'!$B$13)/12</f>
        <v>0</v>
      </c>
      <c r="E44" s="207">
        <f>'Compte de résultat'!$F$44*(1+'Base de données IPA'!$B$13)/12</f>
        <v>0</v>
      </c>
      <c r="F44" s="207">
        <f>'Compte de résultat'!$F$44*(1+'Base de données IPA'!$B$13)/12</f>
        <v>0</v>
      </c>
      <c r="G44" s="207">
        <f>'Compte de résultat'!$F$44*(1+'Base de données IPA'!$B$13)/12</f>
        <v>0</v>
      </c>
      <c r="H44" s="207">
        <f>'Compte de résultat'!$F$44*(1+'Base de données IPA'!$B$13)/12</f>
        <v>0</v>
      </c>
      <c r="I44" s="207">
        <f>'Compte de résultat'!$F$44*(1+'Base de données IPA'!$B$13)/12</f>
        <v>0</v>
      </c>
      <c r="J44" s="207">
        <f>'Compte de résultat'!$F$44*(1+'Base de données IPA'!$B$13)/12</f>
        <v>0</v>
      </c>
      <c r="K44" s="207">
        <f>'Compte de résultat'!$F$44*(1+'Base de données IPA'!$B$13)/12</f>
        <v>0</v>
      </c>
      <c r="L44" s="207">
        <f>'Compte de résultat'!$F$44*(1+'Base de données IPA'!$B$13)/12</f>
        <v>0</v>
      </c>
      <c r="M44" s="207">
        <f>'Compte de résultat'!$F$44*(1+'Base de données IPA'!$B$13)/12</f>
        <v>0</v>
      </c>
      <c r="N44" s="207">
        <f>'Compte de résultat'!$F$44*(1+'Base de données IPA'!$B$13)/12</f>
        <v>0</v>
      </c>
      <c r="O44" s="109"/>
      <c r="P44" s="172">
        <f t="shared" si="4"/>
        <v>0</v>
      </c>
      <c r="Q44" s="172">
        <f>P44/(1+'Base de données IPA'!$B$13)</f>
        <v>0</v>
      </c>
      <c r="R44" s="259"/>
    </row>
    <row r="45" spans="1:18">
      <c r="A45" s="109"/>
      <c r="B45" s="264" t="str">
        <f>'Compte de résultat'!B45</f>
        <v>Honoraires (expert-comptable, avocat…)</v>
      </c>
      <c r="C45" s="207">
        <f>'Compte de résultat'!$F$45*(1+'Base de données IPA'!$B$13)/12</f>
        <v>0</v>
      </c>
      <c r="D45" s="207">
        <f>'Compte de résultat'!$F$45*(1+'Base de données IPA'!$B$13)/12</f>
        <v>0</v>
      </c>
      <c r="E45" s="207">
        <f>'Compte de résultat'!$F$45*(1+'Base de données IPA'!$B$13)/12</f>
        <v>0</v>
      </c>
      <c r="F45" s="207">
        <f>'Compte de résultat'!$F$45*(1+'Base de données IPA'!$B$13)/12</f>
        <v>0</v>
      </c>
      <c r="G45" s="207">
        <f>'Compte de résultat'!$F$45*(1+'Base de données IPA'!$B$13)/12</f>
        <v>0</v>
      </c>
      <c r="H45" s="207">
        <f>'Compte de résultat'!$F$45*(1+'Base de données IPA'!$B$13)/12</f>
        <v>0</v>
      </c>
      <c r="I45" s="207">
        <f>'Compte de résultat'!$F$45*(1+'Base de données IPA'!$B$13)/12</f>
        <v>0</v>
      </c>
      <c r="J45" s="207">
        <f>'Compte de résultat'!$F$45*(1+'Base de données IPA'!$B$13)/12</f>
        <v>0</v>
      </c>
      <c r="K45" s="207">
        <f>'Compte de résultat'!$F$45*(1+'Base de données IPA'!$B$13)/12</f>
        <v>0</v>
      </c>
      <c r="L45" s="207">
        <f>'Compte de résultat'!$F$45*(1+'Base de données IPA'!$B$13)/12</f>
        <v>0</v>
      </c>
      <c r="M45" s="207">
        <f>'Compte de résultat'!$F$45*(1+'Base de données IPA'!$B$13)/12</f>
        <v>0</v>
      </c>
      <c r="N45" s="207">
        <f>'Compte de résultat'!$F$45*(1+'Base de données IPA'!$B$13)/12</f>
        <v>0</v>
      </c>
      <c r="O45" s="109"/>
      <c r="P45" s="172">
        <f t="shared" si="4"/>
        <v>0</v>
      </c>
      <c r="Q45" s="172">
        <f>P45/(1+'Base de données IPA'!$B$13)</f>
        <v>0</v>
      </c>
      <c r="R45" s="259"/>
    </row>
    <row r="46" spans="1:18">
      <c r="A46" s="109"/>
      <c r="B46" s="264" t="str">
        <f>'Compte de résultat'!B46</f>
        <v>Publicité, print</v>
      </c>
      <c r="C46" s="207">
        <f>'Compte de résultat'!$F$46*(1+'Base de données IPA'!$B$13)/12</f>
        <v>0</v>
      </c>
      <c r="D46" s="207">
        <f>'Compte de résultat'!$F$46*(1+'Base de données IPA'!$B$13)/12</f>
        <v>0</v>
      </c>
      <c r="E46" s="207">
        <f>'Compte de résultat'!$F$46*(1+'Base de données IPA'!$B$13)/12</f>
        <v>0</v>
      </c>
      <c r="F46" s="207">
        <f>'Compte de résultat'!$F$46*(1+'Base de données IPA'!$B$13)/12</f>
        <v>0</v>
      </c>
      <c r="G46" s="207">
        <f>'Compte de résultat'!$F$46*(1+'Base de données IPA'!$B$13)/12</f>
        <v>0</v>
      </c>
      <c r="H46" s="207">
        <f>'Compte de résultat'!$F$46*(1+'Base de données IPA'!$B$13)/12</f>
        <v>0</v>
      </c>
      <c r="I46" s="207">
        <f>'Compte de résultat'!$F$46*(1+'Base de données IPA'!$B$13)/12</f>
        <v>0</v>
      </c>
      <c r="J46" s="207">
        <f>'Compte de résultat'!$F$46*(1+'Base de données IPA'!$B$13)/12</f>
        <v>0</v>
      </c>
      <c r="K46" s="207">
        <f>'Compte de résultat'!$F$46*(1+'Base de données IPA'!$B$13)/12</f>
        <v>0</v>
      </c>
      <c r="L46" s="207">
        <f>'Compte de résultat'!$F$46*(1+'Base de données IPA'!$B$13)/12</f>
        <v>0</v>
      </c>
      <c r="M46" s="207">
        <f>'Compte de résultat'!$F$46*(1+'Base de données IPA'!$B$13)/12</f>
        <v>0</v>
      </c>
      <c r="N46" s="207">
        <f>'Compte de résultat'!$F$46*(1+'Base de données IPA'!$B$13)/12</f>
        <v>0</v>
      </c>
      <c r="O46" s="109"/>
      <c r="P46" s="172">
        <f t="shared" si="4"/>
        <v>0</v>
      </c>
      <c r="Q46" s="172">
        <f>P46/(1+'Base de données IPA'!$B$13)</f>
        <v>0</v>
      </c>
      <c r="R46" s="259"/>
    </row>
    <row r="47" spans="1:18">
      <c r="A47" s="109"/>
      <c r="B47" s="264" t="str">
        <f>'Compte de résultat'!B47</f>
        <v>Référencement Internet</v>
      </c>
      <c r="C47" s="207">
        <f>'Compte de résultat'!$F$47*(1+'Base de données IPA'!$B$13)/12</f>
        <v>0</v>
      </c>
      <c r="D47" s="207">
        <f>'Compte de résultat'!$F$47*(1+'Base de données IPA'!$B$13)/12</f>
        <v>0</v>
      </c>
      <c r="E47" s="207">
        <f>'Compte de résultat'!$F$47*(1+'Base de données IPA'!$B$13)/12</f>
        <v>0</v>
      </c>
      <c r="F47" s="207">
        <f>'Compte de résultat'!$F$47*(1+'Base de données IPA'!$B$13)/12</f>
        <v>0</v>
      </c>
      <c r="G47" s="207">
        <f>'Compte de résultat'!$F$47*(1+'Base de données IPA'!$B$13)/12</f>
        <v>0</v>
      </c>
      <c r="H47" s="207">
        <f>'Compte de résultat'!$F$47*(1+'Base de données IPA'!$B$13)/12</f>
        <v>0</v>
      </c>
      <c r="I47" s="207">
        <f>'Compte de résultat'!$F$47*(1+'Base de données IPA'!$B$13)/12</f>
        <v>0</v>
      </c>
      <c r="J47" s="207">
        <f>'Compte de résultat'!$F$47*(1+'Base de données IPA'!$B$13)/12</f>
        <v>0</v>
      </c>
      <c r="K47" s="207">
        <f>'Compte de résultat'!$F$47*(1+'Base de données IPA'!$B$13)/12</f>
        <v>0</v>
      </c>
      <c r="L47" s="207">
        <f>'Compte de résultat'!$F$47*(1+'Base de données IPA'!$B$13)/12</f>
        <v>0</v>
      </c>
      <c r="M47" s="207">
        <f>'Compte de résultat'!$F$47*(1+'Base de données IPA'!$B$13)/12</f>
        <v>0</v>
      </c>
      <c r="N47" s="207">
        <f>'Compte de résultat'!$F$47*(1+'Base de données IPA'!$B$13)/12</f>
        <v>0</v>
      </c>
      <c r="O47" s="109"/>
      <c r="P47" s="172">
        <f t="shared" si="4"/>
        <v>0</v>
      </c>
      <c r="Q47" s="172">
        <f>P47/(1+'Base de données IPA'!$B$13)</f>
        <v>0</v>
      </c>
      <c r="R47" s="259"/>
    </row>
    <row r="48" spans="1:18">
      <c r="A48" s="109"/>
      <c r="B48" s="264" t="str">
        <f>'Compte de résultat'!B48</f>
        <v>Réceptions, salons, évènements</v>
      </c>
      <c r="C48" s="207">
        <f>'Compte de résultat'!$F$48*(1+'Base de données IPA'!$B$13)/12</f>
        <v>0</v>
      </c>
      <c r="D48" s="207">
        <f>'Compte de résultat'!$F$48*(1+'Base de données IPA'!$B$13)/12</f>
        <v>0</v>
      </c>
      <c r="E48" s="207">
        <f>'Compte de résultat'!$F$48*(1+'Base de données IPA'!$B$13)/12</f>
        <v>0</v>
      </c>
      <c r="F48" s="207">
        <f>'Compte de résultat'!$F$48*(1+'Base de données IPA'!$B$13)/12</f>
        <v>0</v>
      </c>
      <c r="G48" s="207">
        <f>'Compte de résultat'!$F$48*(1+'Base de données IPA'!$B$13)/12</f>
        <v>0</v>
      </c>
      <c r="H48" s="207">
        <f>'Compte de résultat'!$F$48*(1+'Base de données IPA'!$B$13)/12</f>
        <v>0</v>
      </c>
      <c r="I48" s="207">
        <f>'Compte de résultat'!$F$48*(1+'Base de données IPA'!$B$13)/12</f>
        <v>0</v>
      </c>
      <c r="J48" s="207">
        <f>'Compte de résultat'!$F$48*(1+'Base de données IPA'!$B$13)/12</f>
        <v>0</v>
      </c>
      <c r="K48" s="207">
        <f>'Compte de résultat'!$F$48*(1+'Base de données IPA'!$B$13)/12</f>
        <v>0</v>
      </c>
      <c r="L48" s="207">
        <f>'Compte de résultat'!$F$48*(1+'Base de données IPA'!$B$13)/12</f>
        <v>0</v>
      </c>
      <c r="M48" s="207">
        <f>'Compte de résultat'!$F$48*(1+'Base de données IPA'!$B$13)/12</f>
        <v>0</v>
      </c>
      <c r="N48" s="207">
        <f>'Compte de résultat'!$F$48*(1+'Base de données IPA'!$B$13)/12</f>
        <v>0</v>
      </c>
      <c r="O48" s="109"/>
      <c r="P48" s="172">
        <f t="shared" si="4"/>
        <v>0</v>
      </c>
      <c r="Q48" s="172">
        <f>P48/(1+'Base de données IPA'!$B$13)</f>
        <v>0</v>
      </c>
      <c r="R48" s="259"/>
    </row>
    <row r="49" spans="1:21">
      <c r="A49" s="109"/>
      <c r="B49" s="264" t="str">
        <f>'Compte de résultat'!B49</f>
        <v>Repas, hébergements</v>
      </c>
      <c r="C49" s="207">
        <f>'Compte de résultat'!$F$49*(1+'Base de données IPA'!$B$13)/12</f>
        <v>0</v>
      </c>
      <c r="D49" s="207">
        <f>'Compte de résultat'!$F$49*(1+'Base de données IPA'!$B$13)/12</f>
        <v>0</v>
      </c>
      <c r="E49" s="207">
        <f>'Compte de résultat'!$F$49*(1+'Base de données IPA'!$B$13)/12</f>
        <v>0</v>
      </c>
      <c r="F49" s="207">
        <f>'Compte de résultat'!$F$49*(1+'Base de données IPA'!$B$13)/12</f>
        <v>0</v>
      </c>
      <c r="G49" s="207">
        <f>'Compte de résultat'!$F$49*(1+'Base de données IPA'!$B$13)/12</f>
        <v>0</v>
      </c>
      <c r="H49" s="207">
        <f>'Compte de résultat'!$F$49*(1+'Base de données IPA'!$B$13)/12</f>
        <v>0</v>
      </c>
      <c r="I49" s="207">
        <f>'Compte de résultat'!$F$49*(1+'Base de données IPA'!$B$13)/12</f>
        <v>0</v>
      </c>
      <c r="J49" s="207">
        <f>'Compte de résultat'!$F$49*(1+'Base de données IPA'!$B$13)/12</f>
        <v>0</v>
      </c>
      <c r="K49" s="207">
        <f>'Compte de résultat'!$F$49*(1+'Base de données IPA'!$B$13)/12</f>
        <v>0</v>
      </c>
      <c r="L49" s="207">
        <f>'Compte de résultat'!$F$49*(1+'Base de données IPA'!$B$13)/12</f>
        <v>0</v>
      </c>
      <c r="M49" s="207">
        <f>'Compte de résultat'!$F$49*(1+'Base de données IPA'!$B$13)/12</f>
        <v>0</v>
      </c>
      <c r="N49" s="207">
        <f>'Compte de résultat'!$F$49*(1+'Base de données IPA'!$B$13)/12</f>
        <v>0</v>
      </c>
      <c r="O49" s="109"/>
      <c r="P49" s="172">
        <f t="shared" si="4"/>
        <v>0</v>
      </c>
      <c r="Q49" s="172">
        <f>P49/(1+'Base de données IPA'!$B$13)</f>
        <v>0</v>
      </c>
      <c r="R49" s="259"/>
    </row>
    <row r="50" spans="1:21">
      <c r="A50" s="109"/>
      <c r="B50" s="264" t="str">
        <f>'Compte de résultat'!B50</f>
        <v>Parkings, péages, Trains, Avions</v>
      </c>
      <c r="C50" s="207">
        <f>'Compte de résultat'!$F$50*(1+'Base de données IPA'!$B$13)/12</f>
        <v>0</v>
      </c>
      <c r="D50" s="207">
        <f>'Compte de résultat'!$F$50*(1+'Base de données IPA'!$B$13)/12</f>
        <v>0</v>
      </c>
      <c r="E50" s="207">
        <f>'Compte de résultat'!$F$50*(1+'Base de données IPA'!$B$13)/12</f>
        <v>0</v>
      </c>
      <c r="F50" s="207">
        <f>'Compte de résultat'!$F$50*(1+'Base de données IPA'!$B$13)/12</f>
        <v>0</v>
      </c>
      <c r="G50" s="207">
        <f>'Compte de résultat'!$F$50*(1+'Base de données IPA'!$B$13)/12</f>
        <v>0</v>
      </c>
      <c r="H50" s="207">
        <f>'Compte de résultat'!$F$50*(1+'Base de données IPA'!$B$13)/12</f>
        <v>0</v>
      </c>
      <c r="I50" s="207">
        <f>'Compte de résultat'!$F$50*(1+'Base de données IPA'!$B$13)/12</f>
        <v>0</v>
      </c>
      <c r="J50" s="207">
        <f>'Compte de résultat'!$F$50*(1+'Base de données IPA'!$B$13)/12</f>
        <v>0</v>
      </c>
      <c r="K50" s="207">
        <f>'Compte de résultat'!$F$50*(1+'Base de données IPA'!$B$13)/12</f>
        <v>0</v>
      </c>
      <c r="L50" s="207">
        <f>'Compte de résultat'!$F$50*(1+'Base de données IPA'!$B$13)/12</f>
        <v>0</v>
      </c>
      <c r="M50" s="207">
        <f>'Compte de résultat'!$F$50*(1+'Base de données IPA'!$B$13)/12</f>
        <v>0</v>
      </c>
      <c r="N50" s="207">
        <f>'Compte de résultat'!$F$50*(1+'Base de données IPA'!$B$13)/12</f>
        <v>0</v>
      </c>
      <c r="O50" s="109"/>
      <c r="P50" s="172">
        <f t="shared" si="4"/>
        <v>0</v>
      </c>
      <c r="Q50" s="172">
        <f>P50/(1+'Base de données IPA'!$B$13)</f>
        <v>0</v>
      </c>
      <c r="R50" s="259"/>
    </row>
    <row r="51" spans="1:21">
      <c r="A51" s="109"/>
      <c r="B51" s="264" t="str">
        <f>'Compte de résultat'!B51</f>
        <v>Indemnités kilométriques</v>
      </c>
      <c r="C51" s="207">
        <f>'Compte de résultat'!$F$51/12</f>
        <v>0</v>
      </c>
      <c r="D51" s="207">
        <f>'Compte de résultat'!$F$51/12</f>
        <v>0</v>
      </c>
      <c r="E51" s="207">
        <f>'Compte de résultat'!$F$51/12</f>
        <v>0</v>
      </c>
      <c r="F51" s="207">
        <f>'Compte de résultat'!$F$51/12</f>
        <v>0</v>
      </c>
      <c r="G51" s="207">
        <f>'Compte de résultat'!$F$51/12</f>
        <v>0</v>
      </c>
      <c r="H51" s="207">
        <f>'Compte de résultat'!$F$51/12</f>
        <v>0</v>
      </c>
      <c r="I51" s="207">
        <f>'Compte de résultat'!$F$51/12</f>
        <v>0</v>
      </c>
      <c r="J51" s="207">
        <f>'Compte de résultat'!$F$51/12</f>
        <v>0</v>
      </c>
      <c r="K51" s="207">
        <f>'Compte de résultat'!$F$51/12</f>
        <v>0</v>
      </c>
      <c r="L51" s="207">
        <f>'Compte de résultat'!$F$51/12</f>
        <v>0</v>
      </c>
      <c r="M51" s="207">
        <f>'Compte de résultat'!$F$51/12</f>
        <v>0</v>
      </c>
      <c r="N51" s="207">
        <f>'Compte de résultat'!$F$51/12</f>
        <v>0</v>
      </c>
      <c r="O51" s="109"/>
      <c r="P51" s="172">
        <f t="shared" si="4"/>
        <v>0</v>
      </c>
      <c r="Q51" s="172">
        <f>P51</f>
        <v>0</v>
      </c>
      <c r="R51" s="259" t="s">
        <v>219</v>
      </c>
      <c r="U51" s="103" t="s">
        <v>404</v>
      </c>
    </row>
    <row r="52" spans="1:21">
      <c r="A52" s="109"/>
      <c r="B52" s="264" t="str">
        <f>'Compte de résultat'!B52</f>
        <v>Frais postaux, Téléphone, Internet, nom de domaine…</v>
      </c>
      <c r="C52" s="207">
        <f>'Compte de résultat'!$F$52*(1+'Base de données IPA'!$B$13)/12</f>
        <v>0</v>
      </c>
      <c r="D52" s="207">
        <f>'Compte de résultat'!$F$52*(1+'Base de données IPA'!$B$13)/12</f>
        <v>0</v>
      </c>
      <c r="E52" s="207">
        <f>'Compte de résultat'!$F$52*(1+'Base de données IPA'!$B$13)/12</f>
        <v>0</v>
      </c>
      <c r="F52" s="207">
        <f>'Compte de résultat'!$F$52*(1+'Base de données IPA'!$B$13)/12</f>
        <v>0</v>
      </c>
      <c r="G52" s="207">
        <f>'Compte de résultat'!$F$52*(1+'Base de données IPA'!$B$13)/12</f>
        <v>0</v>
      </c>
      <c r="H52" s="207">
        <f>'Compte de résultat'!$F$52*(1+'Base de données IPA'!$B$13)/12</f>
        <v>0</v>
      </c>
      <c r="I52" s="207">
        <f>'Compte de résultat'!$F$52*(1+'Base de données IPA'!$B$13)/12</f>
        <v>0</v>
      </c>
      <c r="J52" s="207">
        <f>'Compte de résultat'!$F$52*(1+'Base de données IPA'!$B$13)/12</f>
        <v>0</v>
      </c>
      <c r="K52" s="207">
        <f>'Compte de résultat'!$F$52*(1+'Base de données IPA'!$B$13)/12</f>
        <v>0</v>
      </c>
      <c r="L52" s="207">
        <f>'Compte de résultat'!$F$52*(1+'Base de données IPA'!$B$13)/12</f>
        <v>0</v>
      </c>
      <c r="M52" s="207">
        <f>'Compte de résultat'!$F$52*(1+'Base de données IPA'!$B$13)/12</f>
        <v>0</v>
      </c>
      <c r="N52" s="207">
        <f>'Compte de résultat'!$F$52*(1+'Base de données IPA'!$B$13)/12</f>
        <v>0</v>
      </c>
      <c r="O52" s="109"/>
      <c r="P52" s="172">
        <f t="shared" si="4"/>
        <v>0</v>
      </c>
      <c r="Q52" s="172">
        <f>P52/(1+'Base de données IPA'!$B$13)</f>
        <v>0</v>
      </c>
      <c r="R52" s="259"/>
    </row>
    <row r="53" spans="1:21">
      <c r="A53" s="109"/>
      <c r="B53" s="264" t="str">
        <f>'Compte de résultat'!B53</f>
        <v>Frais bancaires au démarrage (garantie, dossiers…)</v>
      </c>
      <c r="C53" s="207">
        <f>'Compte de résultat'!$F$53*(1+'Base de données IPA'!$B$13)/12</f>
        <v>0</v>
      </c>
      <c r="D53" s="207">
        <f>'Compte de résultat'!$F$53*(1+'Base de données IPA'!$B$13)/12</f>
        <v>0</v>
      </c>
      <c r="E53" s="207">
        <f>'Compte de résultat'!$F$53*(1+'Base de données IPA'!$B$13)/12</f>
        <v>0</v>
      </c>
      <c r="F53" s="207">
        <f>'Compte de résultat'!$F$53*(1+'Base de données IPA'!$B$13)/12</f>
        <v>0</v>
      </c>
      <c r="G53" s="207">
        <f>'Compte de résultat'!$F$53*(1+'Base de données IPA'!$B$13)/12</f>
        <v>0</v>
      </c>
      <c r="H53" s="207">
        <f>'Compte de résultat'!$F$53*(1+'Base de données IPA'!$B$13)/12</f>
        <v>0</v>
      </c>
      <c r="I53" s="207">
        <f>'Compte de résultat'!$F$53*(1+'Base de données IPA'!$B$13)/12</f>
        <v>0</v>
      </c>
      <c r="J53" s="207">
        <f>'Compte de résultat'!$F$53*(1+'Base de données IPA'!$B$13)/12</f>
        <v>0</v>
      </c>
      <c r="K53" s="207">
        <f>'Compte de résultat'!$F$53*(1+'Base de données IPA'!$B$13)/12</f>
        <v>0</v>
      </c>
      <c r="L53" s="207">
        <f>'Compte de résultat'!$F$53*(1+'Base de données IPA'!$B$13)/12</f>
        <v>0</v>
      </c>
      <c r="M53" s="207">
        <f>'Compte de résultat'!$F$53*(1+'Base de données IPA'!$B$13)/12</f>
        <v>0</v>
      </c>
      <c r="N53" s="207">
        <f>'Compte de résultat'!$F$53*(1+'Base de données IPA'!$B$13)/12</f>
        <v>0</v>
      </c>
      <c r="O53" s="109"/>
      <c r="P53" s="172">
        <f t="shared" si="4"/>
        <v>0</v>
      </c>
      <c r="Q53" s="172">
        <f>P53/(1+'Base de données IPA'!$B$13)</f>
        <v>0</v>
      </c>
      <c r="R53" s="259"/>
    </row>
    <row r="54" spans="1:21">
      <c r="A54" s="109"/>
      <c r="B54" s="264" t="str">
        <f>'Compte de résultat'!B54</f>
        <v>Services bancaires annuels</v>
      </c>
      <c r="C54" s="207">
        <f>'Compte de résultat'!$F$54*(1+'Base de données IPA'!$B$13)/12</f>
        <v>0</v>
      </c>
      <c r="D54" s="207">
        <f>'Compte de résultat'!$F$54*(1+'Base de données IPA'!$B$13)/12</f>
        <v>0</v>
      </c>
      <c r="E54" s="207">
        <f>'Compte de résultat'!$F$54*(1+'Base de données IPA'!$B$13)/12</f>
        <v>0</v>
      </c>
      <c r="F54" s="207">
        <f>'Compte de résultat'!$F$54*(1+'Base de données IPA'!$B$13)/12</f>
        <v>0</v>
      </c>
      <c r="G54" s="207">
        <f>'Compte de résultat'!$F$54*(1+'Base de données IPA'!$B$13)/12</f>
        <v>0</v>
      </c>
      <c r="H54" s="207">
        <f>'Compte de résultat'!$F$54*(1+'Base de données IPA'!$B$13)/12</f>
        <v>0</v>
      </c>
      <c r="I54" s="207">
        <f>'Compte de résultat'!$F$54*(1+'Base de données IPA'!$B$13)/12</f>
        <v>0</v>
      </c>
      <c r="J54" s="207">
        <f>'Compte de résultat'!$F$54*(1+'Base de données IPA'!$B$13)/12</f>
        <v>0</v>
      </c>
      <c r="K54" s="207">
        <f>'Compte de résultat'!$F$54*(1+'Base de données IPA'!$B$13)/12</f>
        <v>0</v>
      </c>
      <c r="L54" s="207">
        <f>'Compte de résultat'!$F$54*(1+'Base de données IPA'!$B$13)/12</f>
        <v>0</v>
      </c>
      <c r="M54" s="207">
        <f>'Compte de résultat'!$F$54*(1+'Base de données IPA'!$B$13)/12</f>
        <v>0</v>
      </c>
      <c r="N54" s="207">
        <f>'Compte de résultat'!$F$54*(1+'Base de données IPA'!$B$13)/12</f>
        <v>0</v>
      </c>
      <c r="O54" s="109"/>
      <c r="P54" s="172">
        <f t="shared" si="4"/>
        <v>0</v>
      </c>
      <c r="Q54" s="172">
        <f>P54/(1+'Base de données IPA'!$B$13)</f>
        <v>0</v>
      </c>
      <c r="R54" s="259"/>
    </row>
    <row r="55" spans="1:21">
      <c r="A55" s="109"/>
      <c r="B55" s="264" t="str">
        <f>'Compte de résultat'!B55</f>
        <v>Commissions cartes bancaires</v>
      </c>
      <c r="C55" s="207">
        <f>'Compte de résultat'!$F$55*(1+'Base de données IPA'!$B$13)*C16</f>
        <v>0</v>
      </c>
      <c r="D55" s="207">
        <f>'Compte de résultat'!$F$55*(1+'Base de données IPA'!$B$13)*D16</f>
        <v>0</v>
      </c>
      <c r="E55" s="207">
        <f>'Compte de résultat'!$F$55*(1+'Base de données IPA'!$B$13)*E16</f>
        <v>0</v>
      </c>
      <c r="F55" s="207">
        <f>'Compte de résultat'!$F$55*(1+'Base de données IPA'!$B$13)*F16</f>
        <v>0</v>
      </c>
      <c r="G55" s="207">
        <f>'Compte de résultat'!$F$55*(1+'Base de données IPA'!$B$13)*G16</f>
        <v>0</v>
      </c>
      <c r="H55" s="207">
        <f>'Compte de résultat'!$F$55*(1+'Base de données IPA'!$B$13)*H16</f>
        <v>0</v>
      </c>
      <c r="I55" s="207">
        <f>'Compte de résultat'!$F$55*(1+'Base de données IPA'!$B$13)*I16</f>
        <v>0</v>
      </c>
      <c r="J55" s="207">
        <f>'Compte de résultat'!$F$55*(1+'Base de données IPA'!$B$13)*J16</f>
        <v>0</v>
      </c>
      <c r="K55" s="207">
        <f>'Compte de résultat'!$F$55*(1+'Base de données IPA'!$B$13)*K16</f>
        <v>0</v>
      </c>
      <c r="L55" s="207">
        <f>'Compte de résultat'!$F$55*(1+'Base de données IPA'!$B$13)*L16</f>
        <v>0</v>
      </c>
      <c r="M55" s="207">
        <f>'Compte de résultat'!$F$55*(1+'Base de données IPA'!$B$13)*M16</f>
        <v>0</v>
      </c>
      <c r="N55" s="207">
        <f>'Compte de résultat'!$F$55*(1+'Base de données IPA'!$B$13)*N16</f>
        <v>0</v>
      </c>
      <c r="O55" s="109"/>
      <c r="P55" s="172">
        <f t="shared" si="4"/>
        <v>0</v>
      </c>
      <c r="Q55" s="172">
        <f>P55/(1+'Base de données IPA'!$B$13)</f>
        <v>0</v>
      </c>
      <c r="R55" s="259"/>
    </row>
    <row r="56" spans="1:21">
      <c r="A56" s="109"/>
      <c r="B56" s="264" t="str">
        <f>'Compte de résultat'!B56</f>
        <v>Commissions sur tickets restaurant (pour les restaurateurs)</v>
      </c>
      <c r="C56" s="207">
        <f>'Compte de résultat'!$F$56*(1+'Base de données IPA'!$B$13)/12</f>
        <v>0</v>
      </c>
      <c r="D56" s="207">
        <f>'Compte de résultat'!$F$56*(1+'Base de données IPA'!$B$13)/12</f>
        <v>0</v>
      </c>
      <c r="E56" s="207">
        <f>'Compte de résultat'!$F$56*(1+'Base de données IPA'!$B$13)/12</f>
        <v>0</v>
      </c>
      <c r="F56" s="207">
        <f>'Compte de résultat'!$F$56*(1+'Base de données IPA'!$B$13)/12</f>
        <v>0</v>
      </c>
      <c r="G56" s="207">
        <f>'Compte de résultat'!$F$56*(1+'Base de données IPA'!$B$13)/12</f>
        <v>0</v>
      </c>
      <c r="H56" s="207">
        <f>'Compte de résultat'!$F$56*(1+'Base de données IPA'!$B$13)/12</f>
        <v>0</v>
      </c>
      <c r="I56" s="207">
        <f>'Compte de résultat'!$F$56*(1+'Base de données IPA'!$B$13)/12</f>
        <v>0</v>
      </c>
      <c r="J56" s="207">
        <f>'Compte de résultat'!$F$56*(1+'Base de données IPA'!$B$13)/12</f>
        <v>0</v>
      </c>
      <c r="K56" s="207">
        <f>'Compte de résultat'!$F$56*(1+'Base de données IPA'!$B$13)/12</f>
        <v>0</v>
      </c>
      <c r="L56" s="207">
        <f>'Compte de résultat'!$F$56*(1+'Base de données IPA'!$B$13)/12</f>
        <v>0</v>
      </c>
      <c r="M56" s="207">
        <f>'Compte de résultat'!$F$56*(1+'Base de données IPA'!$B$13)/12</f>
        <v>0</v>
      </c>
      <c r="N56" s="207">
        <f>'Compte de résultat'!$F$56*(1+'Base de données IPA'!$B$13)/12</f>
        <v>0</v>
      </c>
      <c r="O56" s="109"/>
      <c r="P56" s="172">
        <f t="shared" si="4"/>
        <v>0</v>
      </c>
      <c r="Q56" s="172">
        <f>P56/(1+'Base de données IPA'!$B$13)</f>
        <v>0</v>
      </c>
      <c r="R56" s="259"/>
    </row>
    <row r="57" spans="1:21">
      <c r="A57" s="109"/>
      <c r="B57" s="264" t="str">
        <f>'Compte de résultat'!B57</f>
        <v>SACEM, SPRE (musique, TV)</v>
      </c>
      <c r="C57" s="207">
        <f>'Compte de résultat'!$F$57*(1+'Base de données IPA'!$B$13)/12</f>
        <v>0</v>
      </c>
      <c r="D57" s="207">
        <f>'Compte de résultat'!$F$57*(1+'Base de données IPA'!$B$13)/12</f>
        <v>0</v>
      </c>
      <c r="E57" s="207">
        <f>'Compte de résultat'!$F$57*(1+'Base de données IPA'!$B$13)/12</f>
        <v>0</v>
      </c>
      <c r="F57" s="207">
        <f>'Compte de résultat'!$F$57*(1+'Base de données IPA'!$B$13)/12</f>
        <v>0</v>
      </c>
      <c r="G57" s="207">
        <f>'Compte de résultat'!$F$57*(1+'Base de données IPA'!$B$13)/12</f>
        <v>0</v>
      </c>
      <c r="H57" s="207">
        <f>'Compte de résultat'!$F$57*(1+'Base de données IPA'!$B$13)/12</f>
        <v>0</v>
      </c>
      <c r="I57" s="207">
        <f>'Compte de résultat'!$F$57*(1+'Base de données IPA'!$B$13)/12</f>
        <v>0</v>
      </c>
      <c r="J57" s="207">
        <f>'Compte de résultat'!$F$57*(1+'Base de données IPA'!$B$13)/12</f>
        <v>0</v>
      </c>
      <c r="K57" s="207">
        <f>'Compte de résultat'!$F$57*(1+'Base de données IPA'!$B$13)/12</f>
        <v>0</v>
      </c>
      <c r="L57" s="207">
        <f>'Compte de résultat'!$F$57*(1+'Base de données IPA'!$B$13)/12</f>
        <v>0</v>
      </c>
      <c r="M57" s="207">
        <f>'Compte de résultat'!$F$57*(1+'Base de données IPA'!$B$13)/12</f>
        <v>0</v>
      </c>
      <c r="N57" s="207">
        <f>'Compte de résultat'!$F$57*(1+'Base de données IPA'!$B$13)/12</f>
        <v>0</v>
      </c>
      <c r="O57" s="109"/>
      <c r="P57" s="172">
        <f t="shared" si="4"/>
        <v>0</v>
      </c>
      <c r="Q57" s="172">
        <f>P57/(1+'Base de données IPA'!$B$13)</f>
        <v>0</v>
      </c>
      <c r="R57" s="259"/>
    </row>
    <row r="58" spans="1:21">
      <c r="A58" s="109"/>
      <c r="B58" s="264" t="str">
        <f>'Compte de résultat'!B58</f>
        <v>Cadeaux clientèle, dons</v>
      </c>
      <c r="C58" s="210">
        <f>'Compte de résultat'!$F$58*(1+'Base de données IPA'!$B$13)/12</f>
        <v>0</v>
      </c>
      <c r="D58" s="210">
        <f>'Compte de résultat'!$F$58*(1+'Base de données IPA'!$B$13)/12</f>
        <v>0</v>
      </c>
      <c r="E58" s="210">
        <f>'Compte de résultat'!$F$58*(1+'Base de données IPA'!$B$13)/12</f>
        <v>0</v>
      </c>
      <c r="F58" s="210">
        <f>'Compte de résultat'!$F$58*(1+'Base de données IPA'!$B$13)/12</f>
        <v>0</v>
      </c>
      <c r="G58" s="210">
        <f>'Compte de résultat'!$F$58*(1+'Base de données IPA'!$B$13)/12</f>
        <v>0</v>
      </c>
      <c r="H58" s="210">
        <f>'Compte de résultat'!$F$58*(1+'Base de données IPA'!$B$13)/12</f>
        <v>0</v>
      </c>
      <c r="I58" s="210">
        <f>'Compte de résultat'!$F$58*(1+'Base de données IPA'!$B$13)/12</f>
        <v>0</v>
      </c>
      <c r="J58" s="210">
        <f>'Compte de résultat'!$F$58*(1+'Base de données IPA'!$B$13)/12</f>
        <v>0</v>
      </c>
      <c r="K58" s="210">
        <f>'Compte de résultat'!$F$58*(1+'Base de données IPA'!$B$13)/12</f>
        <v>0</v>
      </c>
      <c r="L58" s="210">
        <f>'Compte de résultat'!$F$58*(1+'Base de données IPA'!$B$13)/12</f>
        <v>0</v>
      </c>
      <c r="M58" s="210">
        <f>'Compte de résultat'!$F$58*(1+'Base de données IPA'!$B$13)/12</f>
        <v>0</v>
      </c>
      <c r="N58" s="210">
        <f>'Compte de résultat'!$F$58*(1+'Base de données IPA'!$B$13)/12</f>
        <v>0</v>
      </c>
      <c r="O58" s="109"/>
      <c r="P58" s="172">
        <f t="shared" si="4"/>
        <v>0</v>
      </c>
      <c r="Q58" s="172">
        <f>P58/(1+'Base de données IPA'!$B$13)</f>
        <v>0</v>
      </c>
      <c r="R58" s="259"/>
    </row>
    <row r="59" spans="1:21">
      <c r="A59" s="109"/>
      <c r="B59" s="577" t="str">
        <f>'Compte de résultat'!B59</f>
        <v>Redevance Franchise</v>
      </c>
      <c r="C59" s="210">
        <f>'Compte de résultat'!$F$59*(1+'Base de données IPA'!$B$13)*C16</f>
        <v>0</v>
      </c>
      <c r="D59" s="210">
        <f>'Compte de résultat'!$F$59*(1+'Base de données IPA'!$B$13)*D16</f>
        <v>0</v>
      </c>
      <c r="E59" s="210">
        <f>'Compte de résultat'!$F$59*(1+'Base de données IPA'!$B$13)*E16</f>
        <v>0</v>
      </c>
      <c r="F59" s="210">
        <f>'Compte de résultat'!$F$59*(1+'Base de données IPA'!$B$13)*F16</f>
        <v>0</v>
      </c>
      <c r="G59" s="210">
        <f>'Compte de résultat'!$F$59*(1+'Base de données IPA'!$B$13)*G16</f>
        <v>0</v>
      </c>
      <c r="H59" s="210">
        <f>'Compte de résultat'!$F$59*(1+'Base de données IPA'!$B$13)*H16</f>
        <v>0</v>
      </c>
      <c r="I59" s="210">
        <f>'Compte de résultat'!$F$59*(1+'Base de données IPA'!$B$13)*I16</f>
        <v>0</v>
      </c>
      <c r="J59" s="210">
        <f>'Compte de résultat'!$F$59*(1+'Base de données IPA'!$B$13)*J16</f>
        <v>0</v>
      </c>
      <c r="K59" s="210">
        <f>'Compte de résultat'!$F$59*(1+'Base de données IPA'!$B$13)*K16</f>
        <v>0</v>
      </c>
      <c r="L59" s="210">
        <f>'Compte de résultat'!$F$59*(1+'Base de données IPA'!$B$13)*L16</f>
        <v>0</v>
      </c>
      <c r="M59" s="210">
        <f>'Compte de résultat'!$F$59*(1+'Base de données IPA'!$B$13)*M16</f>
        <v>0</v>
      </c>
      <c r="N59" s="210">
        <f>'Compte de résultat'!$F$59*(1+'Base de données IPA'!$B$13)*N16</f>
        <v>0</v>
      </c>
      <c r="O59" s="109"/>
      <c r="P59" s="172">
        <f t="shared" ref="P59" si="8">SUM(C59:N59)</f>
        <v>0</v>
      </c>
      <c r="Q59" s="172">
        <f>P59/(1+'Base de données IPA'!$B$13)</f>
        <v>0</v>
      </c>
      <c r="R59" s="259"/>
    </row>
    <row r="60" spans="1:21" ht="13.8" thickBot="1">
      <c r="A60" s="109"/>
      <c r="B60" s="265" t="str">
        <f>'Compte de résultat'!B60</f>
        <v>CGA, cotisations</v>
      </c>
      <c r="C60" s="266">
        <f>'Compte de résultat'!$F$60/12</f>
        <v>0</v>
      </c>
      <c r="D60" s="266">
        <f>'Compte de résultat'!$F$60/12</f>
        <v>0</v>
      </c>
      <c r="E60" s="266">
        <f>'Compte de résultat'!$F$60/12</f>
        <v>0</v>
      </c>
      <c r="F60" s="266">
        <f>'Compte de résultat'!$F$60/12</f>
        <v>0</v>
      </c>
      <c r="G60" s="266">
        <f>'Compte de résultat'!$F$60/12</f>
        <v>0</v>
      </c>
      <c r="H60" s="266">
        <f>'Compte de résultat'!$F$60/12</f>
        <v>0</v>
      </c>
      <c r="I60" s="266">
        <f>'Compte de résultat'!$F$60/12</f>
        <v>0</v>
      </c>
      <c r="J60" s="266">
        <f>'Compte de résultat'!$F$60/12</f>
        <v>0</v>
      </c>
      <c r="K60" s="266">
        <f>'Compte de résultat'!$F$60/12</f>
        <v>0</v>
      </c>
      <c r="L60" s="266">
        <f>'Compte de résultat'!$F$60/12</f>
        <v>0</v>
      </c>
      <c r="M60" s="266">
        <f>'Compte de résultat'!$F$60/12</f>
        <v>0</v>
      </c>
      <c r="N60" s="266">
        <f>'Compte de résultat'!$F$60/12</f>
        <v>0</v>
      </c>
      <c r="O60" s="261"/>
      <c r="P60" s="179">
        <f t="shared" si="4"/>
        <v>0</v>
      </c>
      <c r="Q60" s="179">
        <f>P60</f>
        <v>0</v>
      </c>
      <c r="R60" s="259" t="s">
        <v>219</v>
      </c>
    </row>
    <row r="61" spans="1:21" ht="12.75" customHeight="1">
      <c r="A61" s="109"/>
      <c r="B61" s="255" t="s">
        <v>443</v>
      </c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85"/>
      <c r="O61" s="256"/>
      <c r="P61" s="177">
        <f t="shared" si="4"/>
        <v>0</v>
      </c>
      <c r="Q61" s="177">
        <f>P61</f>
        <v>0</v>
      </c>
      <c r="R61" s="257" t="s">
        <v>219</v>
      </c>
    </row>
    <row r="62" spans="1:21">
      <c r="A62" s="109"/>
      <c r="B62" s="258" t="s">
        <v>420</v>
      </c>
      <c r="C62" s="207">
        <f>'Compte de résultat'!$F$67/12</f>
        <v>0</v>
      </c>
      <c r="D62" s="207">
        <f>'Compte de résultat'!$F$67/12</f>
        <v>0</v>
      </c>
      <c r="E62" s="207">
        <f>'Compte de résultat'!$F$67/12</f>
        <v>0</v>
      </c>
      <c r="F62" s="207">
        <f>'Compte de résultat'!$F$67/12</f>
        <v>0</v>
      </c>
      <c r="G62" s="207">
        <f>'Compte de résultat'!$F$67/12</f>
        <v>0</v>
      </c>
      <c r="H62" s="207">
        <f>'Compte de résultat'!$F$67/12</f>
        <v>0</v>
      </c>
      <c r="I62" s="207">
        <f>'Compte de résultat'!$F$67/12</f>
        <v>0</v>
      </c>
      <c r="J62" s="207">
        <f>'Compte de résultat'!$F$67/12</f>
        <v>0</v>
      </c>
      <c r="K62" s="207">
        <f>'Compte de résultat'!$F$67/12</f>
        <v>0</v>
      </c>
      <c r="L62" s="207">
        <f>'Compte de résultat'!$F$67/12</f>
        <v>0</v>
      </c>
      <c r="M62" s="207">
        <f>'Compte de résultat'!$F$67/12</f>
        <v>0</v>
      </c>
      <c r="N62" s="207">
        <f>'Compte de résultat'!$F$67/12</f>
        <v>0</v>
      </c>
      <c r="O62" s="109"/>
      <c r="P62" s="172">
        <f t="shared" si="4"/>
        <v>0</v>
      </c>
      <c r="Q62" s="172">
        <f t="shared" ref="Q62:Q66" si="9">P62</f>
        <v>0</v>
      </c>
      <c r="R62" s="259" t="s">
        <v>219</v>
      </c>
    </row>
    <row r="63" spans="1:21">
      <c r="A63" s="109"/>
      <c r="B63" s="258" t="s">
        <v>212</v>
      </c>
      <c r="C63" s="207">
        <f>'Compte de résultat'!$F$68/12</f>
        <v>0</v>
      </c>
      <c r="D63" s="207">
        <f>'Compte de résultat'!$F$68/12</f>
        <v>0</v>
      </c>
      <c r="E63" s="207">
        <f>'Compte de résultat'!$F$68/12</f>
        <v>0</v>
      </c>
      <c r="F63" s="207">
        <f>'Compte de résultat'!$F$68/12</f>
        <v>0</v>
      </c>
      <c r="G63" s="207">
        <f>'Compte de résultat'!$F$68/12</f>
        <v>0</v>
      </c>
      <c r="H63" s="207">
        <f>'Compte de résultat'!$F$68/12</f>
        <v>0</v>
      </c>
      <c r="I63" s="207">
        <f>'Compte de résultat'!$F$68/12</f>
        <v>0</v>
      </c>
      <c r="J63" s="207">
        <f>'Compte de résultat'!$F$68/12</f>
        <v>0</v>
      </c>
      <c r="K63" s="207">
        <f>'Compte de résultat'!$F$68/12</f>
        <v>0</v>
      </c>
      <c r="L63" s="207">
        <f>'Compte de résultat'!$F$68/12</f>
        <v>0</v>
      </c>
      <c r="M63" s="207">
        <f>'Compte de résultat'!$F$68/12</f>
        <v>0</v>
      </c>
      <c r="N63" s="207">
        <f>'Compte de résultat'!$F$68/12</f>
        <v>0</v>
      </c>
      <c r="O63" s="109"/>
      <c r="P63" s="172">
        <f t="shared" si="4"/>
        <v>0</v>
      </c>
      <c r="Q63" s="172">
        <f t="shared" si="9"/>
        <v>0</v>
      </c>
      <c r="R63" s="259" t="s">
        <v>219</v>
      </c>
    </row>
    <row r="64" spans="1:21">
      <c r="A64" s="109"/>
      <c r="B64" s="258" t="s">
        <v>442</v>
      </c>
      <c r="C64" s="207">
        <f>'Compte de résultat'!$F$69/12</f>
        <v>0</v>
      </c>
      <c r="D64" s="207">
        <f>'Compte de résultat'!$F$69/12</f>
        <v>0</v>
      </c>
      <c r="E64" s="207">
        <f>'Compte de résultat'!$F$69/12</f>
        <v>0</v>
      </c>
      <c r="F64" s="207">
        <f>'Compte de résultat'!$F$69/12</f>
        <v>0</v>
      </c>
      <c r="G64" s="207">
        <f>'Compte de résultat'!$F$69/12</f>
        <v>0</v>
      </c>
      <c r="H64" s="207">
        <f>'Compte de résultat'!$F$69/12</f>
        <v>0</v>
      </c>
      <c r="I64" s="207">
        <f>'Compte de résultat'!$F$69/12</f>
        <v>0</v>
      </c>
      <c r="J64" s="207">
        <f>'Compte de résultat'!$F$69/12</f>
        <v>0</v>
      </c>
      <c r="K64" s="207">
        <f>'Compte de résultat'!$F$69/12</f>
        <v>0</v>
      </c>
      <c r="L64" s="207">
        <f>'Compte de résultat'!$F$69/12</f>
        <v>0</v>
      </c>
      <c r="M64" s="207">
        <f>'Compte de résultat'!$F$69/12</f>
        <v>0</v>
      </c>
      <c r="N64" s="207">
        <f>'Compte de résultat'!$F$69/12</f>
        <v>0</v>
      </c>
      <c r="O64" s="109"/>
      <c r="P64" s="172">
        <f t="shared" si="4"/>
        <v>0</v>
      </c>
      <c r="Q64" s="172">
        <f t="shared" si="9"/>
        <v>0</v>
      </c>
      <c r="R64" s="259" t="s">
        <v>219</v>
      </c>
    </row>
    <row r="65" spans="1:18">
      <c r="A65" s="109"/>
      <c r="B65" s="258" t="s">
        <v>215</v>
      </c>
      <c r="C65" s="207">
        <f>'Compte de résultat'!$F$70/12+'Compte de résultat'!$F$72/12</f>
        <v>0</v>
      </c>
      <c r="D65" s="207">
        <f>'Compte de résultat'!$F$70/12+'Compte de résultat'!$F$72/12</f>
        <v>0</v>
      </c>
      <c r="E65" s="207">
        <f>'Compte de résultat'!$F$70/12+'Compte de résultat'!$F$72/12</f>
        <v>0</v>
      </c>
      <c r="F65" s="207">
        <f>'Compte de résultat'!$F$70/12+'Compte de résultat'!$F$72/12</f>
        <v>0</v>
      </c>
      <c r="G65" s="207">
        <f>'Compte de résultat'!$F$70/12+'Compte de résultat'!$F$72/12</f>
        <v>0</v>
      </c>
      <c r="H65" s="207">
        <f>'Compte de résultat'!$F$70/12+'Compte de résultat'!$F$72/12</f>
        <v>0</v>
      </c>
      <c r="I65" s="207">
        <f>'Compte de résultat'!$F$70/12+'Compte de résultat'!$F$72/12</f>
        <v>0</v>
      </c>
      <c r="J65" s="207">
        <f>'Compte de résultat'!$F$70/12+'Compte de résultat'!$F$72/12</f>
        <v>0</v>
      </c>
      <c r="K65" s="207">
        <f>'Compte de résultat'!$F$70/12+'Compte de résultat'!$F$72/12</f>
        <v>0</v>
      </c>
      <c r="L65" s="207">
        <f>'Compte de résultat'!$F$70/12+'Compte de résultat'!$F$72/12</f>
        <v>0</v>
      </c>
      <c r="M65" s="207">
        <f>'Compte de résultat'!$F$70/12+'Compte de résultat'!$F$72/12</f>
        <v>0</v>
      </c>
      <c r="N65" s="207">
        <f>'Compte de résultat'!$F$70/12+'Compte de résultat'!$F$72/12</f>
        <v>0</v>
      </c>
      <c r="O65" s="109"/>
      <c r="P65" s="172">
        <f t="shared" si="4"/>
        <v>0</v>
      </c>
      <c r="Q65" s="172">
        <f t="shared" si="9"/>
        <v>0</v>
      </c>
      <c r="R65" s="259" t="s">
        <v>219</v>
      </c>
    </row>
    <row r="66" spans="1:18" ht="13.8" thickBot="1">
      <c r="A66" s="109"/>
      <c r="B66" s="260" t="s">
        <v>216</v>
      </c>
      <c r="C66" s="209">
        <f>'Compte de résultat'!$F$71/12+'Compte de résultat'!$F$73/12</f>
        <v>0</v>
      </c>
      <c r="D66" s="209">
        <f>'Compte de résultat'!$F$71/12+'Compte de résultat'!$F$73/12</f>
        <v>0</v>
      </c>
      <c r="E66" s="209">
        <f>'Compte de résultat'!$F$71/12+'Compte de résultat'!$F$73/12</f>
        <v>0</v>
      </c>
      <c r="F66" s="209">
        <f>'Compte de résultat'!$F$71/12+'Compte de résultat'!$F$73/12</f>
        <v>0</v>
      </c>
      <c r="G66" s="209">
        <f>'Compte de résultat'!$F$71/12+'Compte de résultat'!$F$73/12</f>
        <v>0</v>
      </c>
      <c r="H66" s="209">
        <f>'Compte de résultat'!$F$71/12+'Compte de résultat'!$F$73/12</f>
        <v>0</v>
      </c>
      <c r="I66" s="209">
        <f>'Compte de résultat'!$F$71/12+'Compte de résultat'!$F$73/12</f>
        <v>0</v>
      </c>
      <c r="J66" s="209">
        <f>'Compte de résultat'!$F$71/12+'Compte de résultat'!$F$73/12</f>
        <v>0</v>
      </c>
      <c r="K66" s="209">
        <f>'Compte de résultat'!$F$71/12+'Compte de résultat'!$F$73/12</f>
        <v>0</v>
      </c>
      <c r="L66" s="209">
        <f>'Compte de résultat'!$F$71/12+'Compte de résultat'!$F$73/12</f>
        <v>0</v>
      </c>
      <c r="M66" s="209">
        <f>'Compte de résultat'!$F$71/12+'Compte de résultat'!$F$73/12</f>
        <v>0</v>
      </c>
      <c r="N66" s="209">
        <f>'Compte de résultat'!$F$71/12+'Compte de résultat'!$F$73/12</f>
        <v>0</v>
      </c>
      <c r="O66" s="261"/>
      <c r="P66" s="179">
        <f t="shared" si="4"/>
        <v>0</v>
      </c>
      <c r="Q66" s="179">
        <f t="shared" si="9"/>
        <v>0</v>
      </c>
      <c r="R66" s="262" t="s">
        <v>219</v>
      </c>
    </row>
    <row r="67" spans="1:18">
      <c r="A67" s="109"/>
      <c r="B67" s="227" t="s">
        <v>164</v>
      </c>
      <c r="C67" s="171">
        <f t="shared" ref="C67:N67" si="10">C146</f>
        <v>0</v>
      </c>
      <c r="D67" s="171">
        <f t="shared" si="10"/>
        <v>0</v>
      </c>
      <c r="E67" s="171">
        <f t="shared" si="10"/>
        <v>0</v>
      </c>
      <c r="F67" s="171">
        <f t="shared" si="10"/>
        <v>0</v>
      </c>
      <c r="G67" s="171">
        <f t="shared" si="10"/>
        <v>0</v>
      </c>
      <c r="H67" s="171">
        <f t="shared" si="10"/>
        <v>0</v>
      </c>
      <c r="I67" s="171">
        <f t="shared" si="10"/>
        <v>0</v>
      </c>
      <c r="J67" s="171">
        <f t="shared" si="10"/>
        <v>0</v>
      </c>
      <c r="K67" s="171">
        <f t="shared" si="10"/>
        <v>0</v>
      </c>
      <c r="L67" s="171">
        <f t="shared" si="10"/>
        <v>0</v>
      </c>
      <c r="M67" s="171">
        <f t="shared" si="10"/>
        <v>0</v>
      </c>
      <c r="N67" s="228">
        <f t="shared" si="10"/>
        <v>0</v>
      </c>
      <c r="O67" s="109"/>
    </row>
    <row r="68" spans="1:18" s="219" customFormat="1" ht="15" customHeight="1" thickBot="1">
      <c r="A68" s="215"/>
      <c r="B68" s="279" t="s">
        <v>268</v>
      </c>
      <c r="C68" s="286">
        <f t="shared" ref="C68:N68" si="11">SUM(C19:C66)</f>
        <v>0</v>
      </c>
      <c r="D68" s="286">
        <f t="shared" si="11"/>
        <v>0</v>
      </c>
      <c r="E68" s="286">
        <f t="shared" si="11"/>
        <v>0</v>
      </c>
      <c r="F68" s="286">
        <f t="shared" si="11"/>
        <v>0</v>
      </c>
      <c r="G68" s="286">
        <f t="shared" si="11"/>
        <v>0</v>
      </c>
      <c r="H68" s="286">
        <f t="shared" si="11"/>
        <v>0</v>
      </c>
      <c r="I68" s="286">
        <f t="shared" si="11"/>
        <v>0</v>
      </c>
      <c r="J68" s="286">
        <f t="shared" si="11"/>
        <v>0</v>
      </c>
      <c r="K68" s="286">
        <f t="shared" si="11"/>
        <v>0</v>
      </c>
      <c r="L68" s="286">
        <f t="shared" si="11"/>
        <v>0</v>
      </c>
      <c r="M68" s="286">
        <f t="shared" si="11"/>
        <v>0</v>
      </c>
      <c r="N68" s="287">
        <f t="shared" si="11"/>
        <v>0</v>
      </c>
      <c r="O68" s="215"/>
      <c r="P68" s="216">
        <f>SUM(P19:P66)</f>
        <v>0</v>
      </c>
      <c r="Q68" s="217">
        <f>SUM(Q19:Q66)</f>
        <v>0</v>
      </c>
      <c r="R68" s="254"/>
    </row>
    <row r="69" spans="1:18" s="92" customFormat="1" ht="20.100000000000001" customHeight="1">
      <c r="A69" s="181"/>
      <c r="B69" s="282" t="s">
        <v>155</v>
      </c>
      <c r="C69" s="283">
        <f>C14-C68</f>
        <v>0</v>
      </c>
      <c r="D69" s="283">
        <f t="shared" ref="D69:N69" si="12">D14-D68</f>
        <v>0</v>
      </c>
      <c r="E69" s="283">
        <f t="shared" si="12"/>
        <v>0</v>
      </c>
      <c r="F69" s="283">
        <f t="shared" si="12"/>
        <v>0</v>
      </c>
      <c r="G69" s="283">
        <f t="shared" si="12"/>
        <v>0</v>
      </c>
      <c r="H69" s="283">
        <f t="shared" si="12"/>
        <v>0</v>
      </c>
      <c r="I69" s="283">
        <f t="shared" si="12"/>
        <v>0</v>
      </c>
      <c r="J69" s="283">
        <f t="shared" si="12"/>
        <v>0</v>
      </c>
      <c r="K69" s="283">
        <f t="shared" si="12"/>
        <v>0</v>
      </c>
      <c r="L69" s="283">
        <f t="shared" si="12"/>
        <v>0</v>
      </c>
      <c r="M69" s="283">
        <f t="shared" si="12"/>
        <v>0</v>
      </c>
      <c r="N69" s="283">
        <f t="shared" si="12"/>
        <v>0</v>
      </c>
      <c r="O69" s="181"/>
      <c r="P69" s="182"/>
      <c r="Q69" s="182"/>
      <c r="R69" s="183"/>
    </row>
    <row r="70" spans="1:18" s="92" customFormat="1" ht="10.5" customHeight="1" thickBot="1">
      <c r="A70" s="181"/>
      <c r="B70" s="220"/>
      <c r="C70" s="719"/>
      <c r="D70" s="720"/>
      <c r="E70" s="720"/>
      <c r="F70" s="720"/>
      <c r="G70" s="720"/>
      <c r="H70" s="720"/>
      <c r="I70" s="720"/>
      <c r="J70" s="720"/>
      <c r="K70" s="720"/>
      <c r="L70" s="720"/>
      <c r="M70" s="720"/>
      <c r="N70" s="721"/>
      <c r="O70" s="181"/>
      <c r="P70" s="184"/>
      <c r="Q70" s="184"/>
      <c r="R70" s="181"/>
    </row>
    <row r="71" spans="1:18" ht="15" customHeight="1">
      <c r="A71" s="109"/>
      <c r="B71" s="234" t="s">
        <v>153</v>
      </c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6"/>
      <c r="O71" s="109"/>
      <c r="P71" s="168" t="s">
        <v>194</v>
      </c>
      <c r="Q71" s="169" t="s">
        <v>195</v>
      </c>
      <c r="R71" s="170"/>
    </row>
    <row r="72" spans="1:18">
      <c r="A72" s="109"/>
      <c r="B72" s="222" t="s">
        <v>163</v>
      </c>
      <c r="C72" s="198">
        <f>'Plan financement'!C54+'Plan financement'!C56+'Plan financement'!C57+'Plan financement'!C58+'Plan financement'!C55</f>
        <v>0</v>
      </c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223"/>
      <c r="O72" s="109"/>
      <c r="P72" s="172">
        <f>SUM(C72:N72)</f>
        <v>0</v>
      </c>
      <c r="Q72" s="180"/>
      <c r="R72" s="173"/>
    </row>
    <row r="73" spans="1:18">
      <c r="A73" s="109"/>
      <c r="B73" s="222" t="str">
        <f>'Plan financement'!B59</f>
        <v>Prêt d'honneur IPA</v>
      </c>
      <c r="C73" s="198">
        <f>'Plan financement'!C59</f>
        <v>0</v>
      </c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223"/>
      <c r="O73" s="109"/>
      <c r="P73" s="172">
        <f>SUM(C73:N73)</f>
        <v>0</v>
      </c>
      <c r="Q73" s="180"/>
      <c r="R73" s="173"/>
    </row>
    <row r="74" spans="1:18">
      <c r="A74" s="109"/>
      <c r="B74" s="222" t="str">
        <f>'Plan financement'!B60</f>
        <v>Prêt d'Honneur BPI (Créa/Reprise/Croissance)</v>
      </c>
      <c r="C74" s="198">
        <f>'Plan financement'!C60</f>
        <v>0</v>
      </c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223"/>
      <c r="O74" s="109"/>
      <c r="P74" s="172">
        <f t="shared" ref="P74:P81" si="13">SUM(C74:N74)</f>
        <v>0</v>
      </c>
      <c r="Q74" s="180"/>
      <c r="R74" s="173"/>
    </row>
    <row r="75" spans="1:18">
      <c r="A75" s="109"/>
      <c r="B75" s="222" t="str">
        <f>'Plan financement'!B61</f>
        <v>Prêt d'Honneur Solidaire BPI</v>
      </c>
      <c r="C75" s="198">
        <f>'Plan financement'!C61</f>
        <v>0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223"/>
      <c r="O75" s="109"/>
      <c r="P75" s="172">
        <f t="shared" si="13"/>
        <v>0</v>
      </c>
      <c r="Q75" s="180"/>
      <c r="R75" s="173"/>
    </row>
    <row r="76" spans="1:18">
      <c r="A76" s="109"/>
      <c r="B76" s="222" t="str">
        <f>'Plan financement'!B45</f>
        <v>Crédit Vendeur</v>
      </c>
      <c r="C76" s="198">
        <f>'Plan financement'!C62</f>
        <v>0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223"/>
      <c r="O76" s="109"/>
      <c r="P76" s="172">
        <f t="shared" si="13"/>
        <v>0</v>
      </c>
      <c r="Q76" s="180"/>
      <c r="R76" s="173"/>
    </row>
    <row r="77" spans="1:18">
      <c r="A77" s="109"/>
      <c r="B77" s="222" t="str">
        <f>'Plan financement'!B64</f>
        <v xml:space="preserve">Emprunt bancaire </v>
      </c>
      <c r="C77" s="198">
        <f>'Plan financement'!C64</f>
        <v>0</v>
      </c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223"/>
      <c r="O77" s="109"/>
      <c r="P77" s="172">
        <f t="shared" si="13"/>
        <v>0</v>
      </c>
      <c r="Q77" s="180"/>
      <c r="R77" s="173"/>
    </row>
    <row r="78" spans="1:18">
      <c r="A78" s="109"/>
      <c r="B78" s="222" t="str">
        <f>'Plan financement'!B65</f>
        <v>Prêt relais de TVA</v>
      </c>
      <c r="C78" s="198">
        <f>'Plan financement'!C65</f>
        <v>0</v>
      </c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223"/>
      <c r="O78" s="109"/>
      <c r="P78" s="172">
        <f t="shared" si="13"/>
        <v>0</v>
      </c>
      <c r="Q78" s="180"/>
      <c r="R78" s="173"/>
    </row>
    <row r="79" spans="1:18">
      <c r="A79" s="109"/>
      <c r="B79" s="222" t="str">
        <f>'Plan financement'!B66</f>
        <v>Prêt Créasol</v>
      </c>
      <c r="C79" s="198">
        <f>'Plan financement'!C66</f>
        <v>0</v>
      </c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223"/>
      <c r="O79" s="109"/>
      <c r="P79" s="172">
        <f t="shared" si="13"/>
        <v>0</v>
      </c>
      <c r="Q79" s="180"/>
      <c r="R79" s="173"/>
    </row>
    <row r="80" spans="1:18">
      <c r="A80" s="109"/>
      <c r="B80" s="224" t="str">
        <f>'Plan financement'!B67</f>
        <v>Autre emprunt (précisez)</v>
      </c>
      <c r="C80" s="198">
        <f>'Plan financement'!C67</f>
        <v>0</v>
      </c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25"/>
      <c r="O80" s="109"/>
      <c r="P80" s="172">
        <f t="shared" si="13"/>
        <v>0</v>
      </c>
      <c r="Q80" s="180"/>
      <c r="R80" s="173"/>
    </row>
    <row r="81" spans="1:18">
      <c r="A81" s="109"/>
      <c r="B81" s="224" t="str">
        <f>'Plan financement'!B68</f>
        <v>Subventions (précisez)</v>
      </c>
      <c r="C81" s="198">
        <f>'Plan financement'!C68</f>
        <v>0</v>
      </c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25"/>
      <c r="O81" s="109"/>
      <c r="P81" s="172">
        <f t="shared" si="13"/>
        <v>0</v>
      </c>
      <c r="Q81" s="180"/>
      <c r="R81" s="173"/>
    </row>
    <row r="82" spans="1:18" s="219" customFormat="1" ht="15" customHeight="1">
      <c r="A82" s="215"/>
      <c r="B82" s="250" t="s">
        <v>269</v>
      </c>
      <c r="C82" s="248">
        <f>SUM(C72:C81)</f>
        <v>0</v>
      </c>
      <c r="D82" s="248">
        <f t="shared" ref="D82:N82" si="14">SUM(D72:D81)</f>
        <v>0</v>
      </c>
      <c r="E82" s="248">
        <f t="shared" si="14"/>
        <v>0</v>
      </c>
      <c r="F82" s="248">
        <f t="shared" si="14"/>
        <v>0</v>
      </c>
      <c r="G82" s="248">
        <f t="shared" si="14"/>
        <v>0</v>
      </c>
      <c r="H82" s="248">
        <f t="shared" si="14"/>
        <v>0</v>
      </c>
      <c r="I82" s="248">
        <f t="shared" si="14"/>
        <v>0</v>
      </c>
      <c r="J82" s="248">
        <f t="shared" si="14"/>
        <v>0</v>
      </c>
      <c r="K82" s="248">
        <f t="shared" si="14"/>
        <v>0</v>
      </c>
      <c r="L82" s="248">
        <f t="shared" si="14"/>
        <v>0</v>
      </c>
      <c r="M82" s="248">
        <f t="shared" si="14"/>
        <v>0</v>
      </c>
      <c r="N82" s="251">
        <f t="shared" si="14"/>
        <v>0</v>
      </c>
      <c r="O82" s="215"/>
      <c r="P82" s="216">
        <f>SUM(P72:P81)</f>
        <v>0</v>
      </c>
      <c r="Q82" s="217"/>
      <c r="R82" s="218"/>
    </row>
    <row r="83" spans="1:18" ht="15" customHeight="1" thickBot="1">
      <c r="A83" s="109"/>
      <c r="B83" s="289" t="s">
        <v>29</v>
      </c>
      <c r="C83" s="714"/>
      <c r="D83" s="715"/>
      <c r="E83" s="715"/>
      <c r="F83" s="715"/>
      <c r="G83" s="715"/>
      <c r="H83" s="715"/>
      <c r="I83" s="715"/>
      <c r="J83" s="715"/>
      <c r="K83" s="715"/>
      <c r="L83" s="715"/>
      <c r="M83" s="715"/>
      <c r="N83" s="716"/>
      <c r="O83" s="109"/>
      <c r="P83" s="185"/>
      <c r="Q83" s="185"/>
      <c r="R83" s="186"/>
    </row>
    <row r="84" spans="1:18">
      <c r="A84" s="109"/>
      <c r="B84" s="288" t="str">
        <f>'Plan financement'!B4</f>
        <v>Frais d'établissement (greffe, JO, honoraires de constitution…)</v>
      </c>
      <c r="C84" s="199">
        <f>'Plan financement'!C4*(1+'Base de données IPA'!$B$13)</f>
        <v>0</v>
      </c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241"/>
      <c r="O84" s="109"/>
      <c r="P84" s="172">
        <f t="shared" ref="P84:P107" si="15">SUM(C84:N84)</f>
        <v>0</v>
      </c>
      <c r="Q84" s="172">
        <f>P84/(1+'Base de données IPA'!$B$13)</f>
        <v>0</v>
      </c>
      <c r="R84" s="173"/>
    </row>
    <row r="85" spans="1:18">
      <c r="A85" s="109"/>
      <c r="B85" s="222" t="str">
        <f>'Plan financement'!B5</f>
        <v>Honoraires juridiques et comptables en création</v>
      </c>
      <c r="C85" s="198">
        <f>'Plan financement'!C5*(1+'Base de données IPA'!$B$13)</f>
        <v>0</v>
      </c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241"/>
      <c r="O85" s="109"/>
      <c r="P85" s="172">
        <f t="shared" si="15"/>
        <v>0</v>
      </c>
      <c r="Q85" s="172">
        <f>P85/(1+'Base de données IPA'!$B$13)</f>
        <v>0</v>
      </c>
      <c r="R85" s="173"/>
    </row>
    <row r="86" spans="1:18">
      <c r="A86" s="109"/>
      <c r="B86" s="222" t="str">
        <f>'Plan financement'!B6</f>
        <v>Honoraires autres (agence immo, architecte…)</v>
      </c>
      <c r="C86" s="198">
        <f>'Plan financement'!C6*(1+'Base de données IPA'!$B$13)</f>
        <v>0</v>
      </c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241"/>
      <c r="O86" s="109"/>
      <c r="P86" s="172">
        <f t="shared" si="15"/>
        <v>0</v>
      </c>
      <c r="Q86" s="172">
        <f>P86/(1+'Base de données IPA'!$B$13)</f>
        <v>0</v>
      </c>
      <c r="R86" s="173"/>
    </row>
    <row r="87" spans="1:18">
      <c r="A87" s="109"/>
      <c r="B87" s="222" t="str">
        <f>'Plan financement'!B7</f>
        <v>Frais de R&amp;D, études</v>
      </c>
      <c r="C87" s="198">
        <f>'Plan financement'!C7*(1+'Base de données IPA'!$B$13)</f>
        <v>0</v>
      </c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241"/>
      <c r="O87" s="109"/>
      <c r="P87" s="172">
        <f t="shared" si="15"/>
        <v>0</v>
      </c>
      <c r="Q87" s="172">
        <f>P87/(1+'Base de données IPA'!$B$13)</f>
        <v>0</v>
      </c>
      <c r="R87" s="173"/>
    </row>
    <row r="88" spans="1:18">
      <c r="A88" s="109"/>
      <c r="B88" s="222" t="str">
        <f>'Plan financement'!B8</f>
        <v>Droits d'entrée Franchise, Marque, Concession</v>
      </c>
      <c r="C88" s="198">
        <f>'Plan financement'!C8*(1+'Base de données IPA'!$B$13)</f>
        <v>0</v>
      </c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241"/>
      <c r="O88" s="109"/>
      <c r="P88" s="172">
        <f t="shared" si="15"/>
        <v>0</v>
      </c>
      <c r="Q88" s="172">
        <f>P88/(1+'Base de données IPA'!$B$13)</f>
        <v>0</v>
      </c>
      <c r="R88" s="173"/>
    </row>
    <row r="89" spans="1:18">
      <c r="A89" s="109"/>
      <c r="B89" s="222" t="str">
        <f>'Plan financement'!B9</f>
        <v>Fonds de commerce (immo incorporelle)</v>
      </c>
      <c r="C89" s="198">
        <f>'Plan financement'!C9</f>
        <v>0</v>
      </c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223"/>
      <c r="O89" s="109"/>
      <c r="P89" s="172">
        <f>SUM(C89:N89)</f>
        <v>0</v>
      </c>
      <c r="Q89" s="180">
        <f>P89</f>
        <v>0</v>
      </c>
      <c r="R89" s="173" t="s">
        <v>219</v>
      </c>
    </row>
    <row r="90" spans="1:18">
      <c r="A90" s="109"/>
      <c r="B90" s="222" t="str">
        <f>'Plan financement'!B10</f>
        <v>Droit au Bail / Pas de Porte</v>
      </c>
      <c r="C90" s="198">
        <f>'Plan financement'!C10</f>
        <v>0</v>
      </c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223"/>
      <c r="O90" s="109"/>
      <c r="P90" s="172">
        <f>SUM(C90:N90)</f>
        <v>0</v>
      </c>
      <c r="Q90" s="180">
        <f t="shared" ref="Q90:Q91" si="16">P90</f>
        <v>0</v>
      </c>
      <c r="R90" s="173" t="s">
        <v>219</v>
      </c>
    </row>
    <row r="91" spans="1:18">
      <c r="A91" s="109"/>
      <c r="B91" s="222" t="str">
        <f>'Plan financement'!B11</f>
        <v>Droits d'enregistrement</v>
      </c>
      <c r="C91" s="198" t="str">
        <f>'Plan financement'!C11</f>
        <v>0</v>
      </c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223"/>
      <c r="O91" s="109"/>
      <c r="P91" s="172">
        <f t="shared" si="15"/>
        <v>0</v>
      </c>
      <c r="Q91" s="180">
        <f t="shared" si="16"/>
        <v>0</v>
      </c>
      <c r="R91" s="173" t="s">
        <v>219</v>
      </c>
    </row>
    <row r="92" spans="1:18">
      <c r="A92" s="109"/>
      <c r="B92" s="222" t="str">
        <f>'Plan financement'!B12</f>
        <v>Enregistrement à l'INPI</v>
      </c>
      <c r="C92" s="198">
        <f>'Plan financement'!C12*(1+'Base de données IPA'!$B$13)</f>
        <v>0</v>
      </c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223"/>
      <c r="O92" s="109"/>
      <c r="P92" s="172">
        <f t="shared" si="15"/>
        <v>0</v>
      </c>
      <c r="Q92" s="172">
        <f>P92/(1+'Base de données IPA'!$B$13)</f>
        <v>0</v>
      </c>
      <c r="R92" s="173"/>
    </row>
    <row r="93" spans="1:18">
      <c r="A93" s="109"/>
      <c r="B93" s="222" t="str">
        <f>'Plan financement'!B13</f>
        <v>Garantie sur prêt bancaire (BPI, SOCAMA…)</v>
      </c>
      <c r="C93" s="198">
        <f>'Plan financement'!C13</f>
        <v>0</v>
      </c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223"/>
      <c r="O93" s="109"/>
      <c r="P93" s="172">
        <f t="shared" si="15"/>
        <v>0</v>
      </c>
      <c r="Q93" s="172">
        <f>P93</f>
        <v>0</v>
      </c>
      <c r="R93" s="173" t="s">
        <v>219</v>
      </c>
    </row>
    <row r="94" spans="1:18">
      <c r="A94" s="109"/>
      <c r="B94" s="222" t="str">
        <f>'Plan financement'!B14</f>
        <v>Communication (Flyers, carte de visite, …)</v>
      </c>
      <c r="C94" s="198">
        <f>'Plan financement'!C14*(1+'Base de données IPA'!$B$13)</f>
        <v>0</v>
      </c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223"/>
      <c r="O94" s="109"/>
      <c r="P94" s="172">
        <f t="shared" si="15"/>
        <v>0</v>
      </c>
      <c r="Q94" s="172">
        <f>P94/(1+'Base de données IPA'!$B$13)</f>
        <v>0</v>
      </c>
      <c r="R94" s="173"/>
    </row>
    <row r="95" spans="1:18">
      <c r="A95" s="109"/>
      <c r="B95" s="222" t="str">
        <f>'Plan financement'!B15</f>
        <v>Site internet</v>
      </c>
      <c r="C95" s="198">
        <f>'Plan financement'!C15*(1+'Base de données IPA'!$B$13)</f>
        <v>0</v>
      </c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223"/>
      <c r="O95" s="109"/>
      <c r="P95" s="172"/>
      <c r="Q95" s="172"/>
      <c r="R95" s="173"/>
    </row>
    <row r="96" spans="1:18">
      <c r="A96" s="109"/>
      <c r="B96" s="222" t="str">
        <f>'Plan financement'!B16</f>
        <v>Formations (HACCP, CMA…)</v>
      </c>
      <c r="C96" s="198">
        <f>'Plan financement'!C16*(1+'Base de données IPA'!$B$13)</f>
        <v>0</v>
      </c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223"/>
      <c r="O96" s="109"/>
      <c r="P96" s="172">
        <f t="shared" si="15"/>
        <v>0</v>
      </c>
      <c r="Q96" s="172">
        <f>P96/(1+'Base de données IPA'!$B$13)</f>
        <v>0</v>
      </c>
      <c r="R96" s="173"/>
    </row>
    <row r="97" spans="1:18">
      <c r="A97" s="109"/>
      <c r="B97" s="224" t="str">
        <f>'Plan financement'!B17</f>
        <v>Licence, logiciel (acquisition) logiciel professionnel</v>
      </c>
      <c r="C97" s="213">
        <f>'Plan financement'!C17*(1+'Base de données IPA'!$B$13)</f>
        <v>0</v>
      </c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25"/>
      <c r="O97" s="109"/>
      <c r="P97" s="172">
        <f t="shared" si="15"/>
        <v>0</v>
      </c>
      <c r="Q97" s="172">
        <f>P97/(1+'Base de données IPA'!$B$13)</f>
        <v>0</v>
      </c>
      <c r="R97" s="173"/>
    </row>
    <row r="98" spans="1:18" ht="13.8" thickBot="1">
      <c r="A98" s="109"/>
      <c r="B98" s="224" t="str">
        <f>'Plan financement'!B18</f>
        <v>Autre (précisez)</v>
      </c>
      <c r="C98" s="213">
        <f>'Plan financement'!C18*(1+'Base de données IPA'!$B$13)</f>
        <v>0</v>
      </c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25"/>
      <c r="O98" s="109"/>
      <c r="P98" s="175">
        <f>SUM(C98:N98)</f>
        <v>0</v>
      </c>
      <c r="Q98" s="175">
        <f>P98/(1+'Base de données IPA'!$B$13)</f>
        <v>0</v>
      </c>
      <c r="R98" s="176"/>
    </row>
    <row r="99" spans="1:18">
      <c r="A99" s="109"/>
      <c r="B99" s="226" t="str">
        <f>'Plan financement'!B20</f>
        <v>Terrains et constructions</v>
      </c>
      <c r="C99" s="212">
        <f>'Plan financement'!C20*(1+'Base de données IPA'!$B$13)</f>
        <v>0</v>
      </c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40"/>
      <c r="O99" s="109"/>
      <c r="P99" s="177">
        <f t="shared" si="15"/>
        <v>0</v>
      </c>
      <c r="Q99" s="177">
        <f>P99/(1+'Base de données IPA'!$B$13)</f>
        <v>0</v>
      </c>
      <c r="R99" s="178"/>
    </row>
    <row r="100" spans="1:18">
      <c r="A100" s="109"/>
      <c r="B100" s="222" t="str">
        <f>'Plan financement'!B21</f>
        <v>Enseigne / devanture</v>
      </c>
      <c r="C100" s="198">
        <f>'Plan financement'!C21*(1+'Base de données IPA'!$B$13)</f>
        <v>0</v>
      </c>
      <c r="D100" s="198"/>
      <c r="E100" s="198"/>
      <c r="F100" s="198"/>
      <c r="G100" s="198"/>
      <c r="H100" s="198"/>
      <c r="I100" s="198"/>
      <c r="J100" s="198"/>
      <c r="K100" s="198"/>
      <c r="L100" s="198"/>
      <c r="M100" s="198"/>
      <c r="N100" s="223"/>
      <c r="O100" s="109"/>
      <c r="P100" s="172">
        <f t="shared" si="15"/>
        <v>0</v>
      </c>
      <c r="Q100" s="172">
        <f>P100/(1+'Base de données IPA'!$B$13)</f>
        <v>0</v>
      </c>
      <c r="R100" s="173"/>
    </row>
    <row r="101" spans="1:18">
      <c r="A101" s="109"/>
      <c r="B101" s="222" t="str">
        <f>'Plan financement'!B22</f>
        <v>Véhicules</v>
      </c>
      <c r="C101" s="198">
        <f>'Plan financement'!C22*(1+'Base de données IPA'!$B$13)</f>
        <v>0</v>
      </c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223"/>
      <c r="O101" s="109"/>
      <c r="P101" s="172">
        <f t="shared" si="15"/>
        <v>0</v>
      </c>
      <c r="Q101" s="172">
        <f>P101/(1+'Base de données IPA'!$B$13)</f>
        <v>0</v>
      </c>
      <c r="R101" s="173"/>
    </row>
    <row r="102" spans="1:18">
      <c r="A102" s="109"/>
      <c r="B102" s="222" t="str">
        <f>'Plan financement'!B23</f>
        <v xml:space="preserve">Aménagement, installation et travaux </v>
      </c>
      <c r="C102" s="198">
        <f>'Plan financement'!C23*(1+'Base de données IPA'!$B$13)</f>
        <v>0</v>
      </c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223"/>
      <c r="O102" s="109"/>
      <c r="P102" s="172">
        <f t="shared" si="15"/>
        <v>0</v>
      </c>
      <c r="Q102" s="172">
        <f>P102/(1+'Base de données IPA'!$B$13)</f>
        <v>0</v>
      </c>
      <c r="R102" s="173"/>
    </row>
    <row r="103" spans="1:18">
      <c r="A103" s="109"/>
      <c r="B103" s="222" t="str">
        <f>'Plan financement'!B24</f>
        <v>Fonds de commerce (immos corporelles)</v>
      </c>
      <c r="C103" s="198">
        <f>'Plan financement'!C24</f>
        <v>0</v>
      </c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223"/>
      <c r="O103" s="109"/>
      <c r="P103" s="172">
        <f t="shared" si="15"/>
        <v>0</v>
      </c>
      <c r="Q103" s="172">
        <f>P103</f>
        <v>0</v>
      </c>
      <c r="R103" s="173" t="s">
        <v>219</v>
      </c>
    </row>
    <row r="104" spans="1:18">
      <c r="A104" s="109"/>
      <c r="B104" s="222" t="str">
        <f>'Plan financement'!B25</f>
        <v>Mobilier</v>
      </c>
      <c r="C104" s="198">
        <f>'Plan financement'!C25*(1+'Base de données IPA'!$B$13)</f>
        <v>0</v>
      </c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223"/>
      <c r="O104" s="109"/>
      <c r="P104" s="172">
        <f t="shared" si="15"/>
        <v>0</v>
      </c>
      <c r="Q104" s="172">
        <f>P104/(1+'Base de données IPA'!$B$13)</f>
        <v>0</v>
      </c>
      <c r="R104" s="173"/>
    </row>
    <row r="105" spans="1:18">
      <c r="A105" s="109"/>
      <c r="B105" s="222" t="str">
        <f>'Plan financement'!B26</f>
        <v>Outillage professionnel</v>
      </c>
      <c r="C105" s="198">
        <f>'Plan financement'!C26*(1+'Base de données IPA'!$B$13)</f>
        <v>0</v>
      </c>
      <c r="D105" s="198"/>
      <c r="E105" s="198"/>
      <c r="F105" s="198"/>
      <c r="G105" s="198"/>
      <c r="H105" s="198"/>
      <c r="I105" s="198"/>
      <c r="J105" s="198"/>
      <c r="K105" s="198"/>
      <c r="L105" s="198"/>
      <c r="M105" s="198"/>
      <c r="N105" s="223"/>
      <c r="O105" s="109"/>
      <c r="P105" s="172">
        <f t="shared" si="15"/>
        <v>0</v>
      </c>
      <c r="Q105" s="172">
        <f>P105/(1+'Base de données IPA'!$B$13)</f>
        <v>0</v>
      </c>
      <c r="R105" s="173"/>
    </row>
    <row r="106" spans="1:18">
      <c r="A106" s="109"/>
      <c r="B106" s="222" t="str">
        <f>'Plan financement'!B27</f>
        <v>Matériel de bureau</v>
      </c>
      <c r="C106" s="198">
        <f>'Plan financement'!C27*(1+'Base de données IPA'!$B$13)</f>
        <v>0</v>
      </c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223"/>
      <c r="O106" s="109"/>
      <c r="P106" s="172">
        <f t="shared" si="15"/>
        <v>0</v>
      </c>
      <c r="Q106" s="172">
        <f>P106/(1+'Base de données IPA'!$B$13)</f>
        <v>0</v>
      </c>
      <c r="R106" s="173"/>
    </row>
    <row r="107" spans="1:18">
      <c r="A107" s="109"/>
      <c r="B107" s="222" t="str">
        <f>'Plan financement'!B28</f>
        <v>Matériel Informatique</v>
      </c>
      <c r="C107" s="198">
        <f>'Plan financement'!C28*(1+'Base de données IPA'!$B$13)</f>
        <v>0</v>
      </c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223"/>
      <c r="O107" s="109"/>
      <c r="P107" s="172">
        <f t="shared" si="15"/>
        <v>0</v>
      </c>
      <c r="Q107" s="172">
        <f>P107/(1+'Base de données IPA'!$B$13)</f>
        <v>0</v>
      </c>
      <c r="R107" s="173"/>
    </row>
    <row r="108" spans="1:18">
      <c r="A108" s="109"/>
      <c r="B108" s="222" t="str">
        <f>'Plan financement'!B29</f>
        <v>Terrasse</v>
      </c>
      <c r="C108" s="198">
        <f>'Plan financement'!C29*(1+'Base de données IPA'!$B$13)</f>
        <v>0</v>
      </c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223"/>
      <c r="O108" s="109"/>
      <c r="P108" s="172">
        <f t="shared" ref="P108" si="17">SUM(C108:N108)</f>
        <v>0</v>
      </c>
      <c r="Q108" s="172">
        <f>P108/(1+'Base de données IPA'!$B$13)</f>
        <v>0</v>
      </c>
      <c r="R108" s="173"/>
    </row>
    <row r="109" spans="1:18">
      <c r="A109" s="109"/>
      <c r="B109" s="222" t="str">
        <f>'Plan financement'!B30</f>
        <v>Autre (précisez)</v>
      </c>
      <c r="C109" s="198">
        <f>'Plan financement'!C30*(1+'Base de données IPA'!$B$13)</f>
        <v>0</v>
      </c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25"/>
      <c r="O109" s="109"/>
      <c r="P109" s="172">
        <f>SUM(C109:N109)</f>
        <v>0</v>
      </c>
      <c r="Q109" s="172">
        <f>P109/(1+'Base de données IPA'!$B$13)</f>
        <v>0</v>
      </c>
      <c r="R109" s="173"/>
    </row>
    <row r="110" spans="1:18">
      <c r="A110" s="109"/>
      <c r="B110" s="227" t="str">
        <f>'Plan financement'!B37</f>
        <v>Immo financières (caution)</v>
      </c>
      <c r="C110" s="171">
        <f>'Plan financement'!C37</f>
        <v>0</v>
      </c>
      <c r="D110" s="171"/>
      <c r="E110" s="171"/>
      <c r="F110" s="171"/>
      <c r="G110" s="171"/>
      <c r="H110" s="171"/>
      <c r="I110" s="171"/>
      <c r="J110" s="171"/>
      <c r="K110" s="171"/>
      <c r="L110" s="171"/>
      <c r="M110" s="171"/>
      <c r="N110" s="228"/>
      <c r="O110" s="109"/>
      <c r="P110" s="172">
        <f t="shared" ref="P110" si="18">SUM(C110:N110)</f>
        <v>0</v>
      </c>
      <c r="Q110" s="172">
        <f>P110/(1+'Base de données IPA'!$B$13)</f>
        <v>0</v>
      </c>
      <c r="R110" s="173"/>
    </row>
    <row r="111" spans="1:18" ht="15" customHeight="1" thickBot="1">
      <c r="A111" s="109"/>
      <c r="B111" s="229" t="s">
        <v>156</v>
      </c>
      <c r="C111" s="714"/>
      <c r="D111" s="715"/>
      <c r="E111" s="715"/>
      <c r="F111" s="715"/>
      <c r="G111" s="715"/>
      <c r="H111" s="715"/>
      <c r="I111" s="715"/>
      <c r="J111" s="715"/>
      <c r="K111" s="715"/>
      <c r="L111" s="715"/>
      <c r="M111" s="715"/>
      <c r="N111" s="716"/>
      <c r="O111" s="109"/>
      <c r="P111" s="168">
        <f>SUM(P84:P110)</f>
        <v>0</v>
      </c>
      <c r="Q111" s="169">
        <f>SUM(Q84:Q110)</f>
        <v>0</v>
      </c>
      <c r="R111" s="187" t="s">
        <v>160</v>
      </c>
    </row>
    <row r="112" spans="1:18">
      <c r="A112" s="109"/>
      <c r="B112" s="263" t="s">
        <v>321</v>
      </c>
      <c r="C112" s="290"/>
      <c r="D112" s="290">
        <f>'Plan financement'!$M$59</f>
        <v>0</v>
      </c>
      <c r="E112" s="290">
        <f t="shared" ref="E112:N112" si="19">D112</f>
        <v>0</v>
      </c>
      <c r="F112" s="290">
        <f t="shared" si="19"/>
        <v>0</v>
      </c>
      <c r="G112" s="290">
        <f t="shared" si="19"/>
        <v>0</v>
      </c>
      <c r="H112" s="290">
        <f t="shared" si="19"/>
        <v>0</v>
      </c>
      <c r="I112" s="290">
        <f t="shared" si="19"/>
        <v>0</v>
      </c>
      <c r="J112" s="290">
        <f t="shared" si="19"/>
        <v>0</v>
      </c>
      <c r="K112" s="290">
        <f t="shared" si="19"/>
        <v>0</v>
      </c>
      <c r="L112" s="290">
        <f t="shared" si="19"/>
        <v>0</v>
      </c>
      <c r="M112" s="290">
        <f t="shared" si="19"/>
        <v>0</v>
      </c>
      <c r="N112" s="291">
        <f t="shared" si="19"/>
        <v>0</v>
      </c>
      <c r="O112" s="109"/>
      <c r="P112" s="717"/>
      <c r="Q112" s="718"/>
      <c r="R112" s="718"/>
    </row>
    <row r="113" spans="1:27">
      <c r="A113" s="109"/>
      <c r="B113" s="264" t="s">
        <v>429</v>
      </c>
      <c r="C113" s="188"/>
      <c r="D113" s="188">
        <f>'Plan financement'!$M$60</f>
        <v>0</v>
      </c>
      <c r="E113" s="188">
        <f>'Plan financement'!$M$60</f>
        <v>0</v>
      </c>
      <c r="F113" s="188">
        <f>'Plan financement'!$M$60</f>
        <v>0</v>
      </c>
      <c r="G113" s="188">
        <f>'Plan financement'!$M$60</f>
        <v>0</v>
      </c>
      <c r="H113" s="188">
        <f>'Plan financement'!$M$60</f>
        <v>0</v>
      </c>
      <c r="I113" s="188">
        <f>'Plan financement'!$M$60</f>
        <v>0</v>
      </c>
      <c r="J113" s="188">
        <f>'Plan financement'!$M$60</f>
        <v>0</v>
      </c>
      <c r="K113" s="188">
        <f>'Plan financement'!$M$60</f>
        <v>0</v>
      </c>
      <c r="L113" s="188">
        <f>'Plan financement'!$M$60</f>
        <v>0</v>
      </c>
      <c r="M113" s="188">
        <f>'Plan financement'!$M$60</f>
        <v>0</v>
      </c>
      <c r="N113" s="292">
        <f>'Plan financement'!$M$60</f>
        <v>0</v>
      </c>
      <c r="O113" s="109"/>
      <c r="P113" s="164"/>
      <c r="Q113" s="164"/>
      <c r="R113" s="109"/>
    </row>
    <row r="114" spans="1:27">
      <c r="A114" s="109"/>
      <c r="B114" s="264" t="s">
        <v>430</v>
      </c>
      <c r="D114" s="188">
        <f>FINANCEMENT!AB47</f>
        <v>0</v>
      </c>
      <c r="E114" s="188">
        <f>FINANCEMENT!AB48</f>
        <v>0</v>
      </c>
      <c r="F114" s="188">
        <f>FINANCEMENT!AB49</f>
        <v>0</v>
      </c>
      <c r="G114" s="188">
        <f>FINANCEMENT!AB50</f>
        <v>0</v>
      </c>
      <c r="H114" s="188">
        <f>FINANCEMENT!AB51</f>
        <v>0</v>
      </c>
      <c r="I114" s="188">
        <f>FINANCEMENT!AB52</f>
        <v>0</v>
      </c>
      <c r="J114" s="188">
        <f>FINANCEMENT!AB53</f>
        <v>0</v>
      </c>
      <c r="K114" s="188">
        <f>FINANCEMENT!AB54</f>
        <v>0</v>
      </c>
      <c r="L114" s="188">
        <f>FINANCEMENT!AB55</f>
        <v>0</v>
      </c>
      <c r="M114" s="188">
        <f>FINANCEMENT!AB56</f>
        <v>0</v>
      </c>
      <c r="N114" s="188">
        <f>FINANCEMENT!AB57</f>
        <v>0</v>
      </c>
      <c r="O114" s="109"/>
      <c r="P114" s="164"/>
      <c r="Q114" s="164"/>
      <c r="R114" s="109"/>
    </row>
    <row r="115" spans="1:27">
      <c r="A115" s="109"/>
      <c r="B115" s="264" t="str">
        <f>'Plan financement'!B62</f>
        <v>Crédit Vendeur</v>
      </c>
      <c r="C115" s="188"/>
      <c r="D115" s="188">
        <f>'Plan financement'!$M$62</f>
        <v>0</v>
      </c>
      <c r="E115" s="188">
        <f>'Plan financement'!$M$62</f>
        <v>0</v>
      </c>
      <c r="F115" s="188">
        <f>'Plan financement'!$M$62</f>
        <v>0</v>
      </c>
      <c r="G115" s="188">
        <f>'Plan financement'!$M$62</f>
        <v>0</v>
      </c>
      <c r="H115" s="188">
        <f>'Plan financement'!$M$62</f>
        <v>0</v>
      </c>
      <c r="I115" s="188">
        <f>'Plan financement'!$M$62</f>
        <v>0</v>
      </c>
      <c r="J115" s="188">
        <f>'Plan financement'!$M$62</f>
        <v>0</v>
      </c>
      <c r="K115" s="188">
        <f>'Plan financement'!$M$62</f>
        <v>0</v>
      </c>
      <c r="L115" s="188">
        <f>'Plan financement'!$M$62</f>
        <v>0</v>
      </c>
      <c r="M115" s="188">
        <f>'Plan financement'!$M$62</f>
        <v>0</v>
      </c>
      <c r="N115" s="292">
        <f>'Plan financement'!$M$62</f>
        <v>0</v>
      </c>
      <c r="O115" s="109"/>
      <c r="P115" s="164"/>
      <c r="Q115" s="164"/>
      <c r="R115" s="109"/>
    </row>
    <row r="116" spans="1:27">
      <c r="A116" s="109"/>
      <c r="B116" s="264" t="s">
        <v>428</v>
      </c>
      <c r="C116" s="188">
        <f>X128</f>
        <v>0</v>
      </c>
      <c r="D116" s="188">
        <f>X129</f>
        <v>0</v>
      </c>
      <c r="E116" s="188">
        <f>X130</f>
        <v>0</v>
      </c>
      <c r="F116" s="188">
        <f>X131</f>
        <v>0</v>
      </c>
      <c r="G116" s="188">
        <f>X132</f>
        <v>0</v>
      </c>
      <c r="H116" s="188">
        <f>X133</f>
        <v>0</v>
      </c>
      <c r="I116" s="188">
        <f>X134</f>
        <v>0</v>
      </c>
      <c r="J116" s="188">
        <f>X135</f>
        <v>0</v>
      </c>
      <c r="K116" s="188">
        <f>X136</f>
        <v>0</v>
      </c>
      <c r="L116" s="188">
        <f>X137</f>
        <v>0</v>
      </c>
      <c r="M116" s="188">
        <f>X138</f>
        <v>0</v>
      </c>
      <c r="N116" s="292">
        <f>X139</f>
        <v>0</v>
      </c>
      <c r="O116" s="109"/>
      <c r="P116" s="164"/>
      <c r="Q116" s="164"/>
      <c r="R116" s="109"/>
    </row>
    <row r="117" spans="1:27">
      <c r="A117" s="109"/>
      <c r="B117" s="264" t="s">
        <v>406</v>
      </c>
      <c r="C117" s="188">
        <f>V128</f>
        <v>0</v>
      </c>
      <c r="D117" s="188">
        <f>V129</f>
        <v>0</v>
      </c>
      <c r="E117" s="188">
        <f>V130</f>
        <v>0</v>
      </c>
      <c r="F117" s="188">
        <f>V131</f>
        <v>0</v>
      </c>
      <c r="G117" s="188">
        <f>V132</f>
        <v>0</v>
      </c>
      <c r="H117" s="188">
        <f>V133</f>
        <v>0</v>
      </c>
      <c r="I117" s="188">
        <f>V134</f>
        <v>0</v>
      </c>
      <c r="J117" s="188">
        <f>V135</f>
        <v>0</v>
      </c>
      <c r="K117" s="188">
        <f>V136</f>
        <v>0</v>
      </c>
      <c r="L117" s="188">
        <f>V137</f>
        <v>0</v>
      </c>
      <c r="M117" s="188">
        <f>V138</f>
        <v>0</v>
      </c>
      <c r="N117" s="292">
        <f>V139</f>
        <v>0</v>
      </c>
      <c r="O117" s="109"/>
      <c r="P117" s="164"/>
      <c r="Q117" s="164"/>
      <c r="R117" s="109"/>
    </row>
    <row r="118" spans="1:27">
      <c r="A118" s="109"/>
      <c r="B118" s="264" t="s">
        <v>407</v>
      </c>
      <c r="C118" s="188">
        <f>U128</f>
        <v>0</v>
      </c>
      <c r="D118" s="188">
        <f>U129</f>
        <v>0</v>
      </c>
      <c r="E118" s="188">
        <f>U130</f>
        <v>0</v>
      </c>
      <c r="F118" s="188">
        <f>U131</f>
        <v>0</v>
      </c>
      <c r="G118" s="188">
        <f>U132</f>
        <v>0</v>
      </c>
      <c r="H118" s="188">
        <f>U133</f>
        <v>0</v>
      </c>
      <c r="I118" s="188">
        <f>U134</f>
        <v>0</v>
      </c>
      <c r="J118" s="188">
        <f>U135</f>
        <v>0</v>
      </c>
      <c r="K118" s="188">
        <f>U136</f>
        <v>0</v>
      </c>
      <c r="L118" s="188">
        <f>U137</f>
        <v>0</v>
      </c>
      <c r="M118" s="188">
        <f>U138</f>
        <v>0</v>
      </c>
      <c r="N118" s="292">
        <f>U139</f>
        <v>0</v>
      </c>
      <c r="O118" s="109"/>
      <c r="P118" s="164"/>
      <c r="Q118" s="164"/>
      <c r="R118" s="109"/>
    </row>
    <row r="119" spans="1:27" s="219" customFormat="1" ht="15" customHeight="1">
      <c r="A119" s="215"/>
      <c r="B119" s="250" t="s">
        <v>271</v>
      </c>
      <c r="C119" s="248">
        <f>SUM(C84:C118)+C67</f>
        <v>0</v>
      </c>
      <c r="D119" s="248">
        <f t="shared" ref="D119:N119" si="20">SUM(D84:D118)+D67</f>
        <v>0</v>
      </c>
      <c r="E119" s="248">
        <f t="shared" si="20"/>
        <v>0</v>
      </c>
      <c r="F119" s="248">
        <f t="shared" si="20"/>
        <v>0</v>
      </c>
      <c r="G119" s="248">
        <f t="shared" si="20"/>
        <v>0</v>
      </c>
      <c r="H119" s="248">
        <f t="shared" si="20"/>
        <v>0</v>
      </c>
      <c r="I119" s="248">
        <f t="shared" si="20"/>
        <v>0</v>
      </c>
      <c r="J119" s="248">
        <f t="shared" si="20"/>
        <v>0</v>
      </c>
      <c r="K119" s="248">
        <f t="shared" si="20"/>
        <v>0</v>
      </c>
      <c r="L119" s="248">
        <f t="shared" si="20"/>
        <v>0</v>
      </c>
      <c r="M119" s="248">
        <f t="shared" si="20"/>
        <v>0</v>
      </c>
      <c r="N119" s="248">
        <f t="shared" si="20"/>
        <v>0</v>
      </c>
      <c r="O119" s="215"/>
      <c r="P119" s="269"/>
      <c r="Q119" s="270"/>
      <c r="R119" s="215"/>
    </row>
    <row r="120" spans="1:27" s="92" customFormat="1" ht="20.100000000000001" customHeight="1" thickBot="1">
      <c r="A120" s="181"/>
      <c r="B120" s="293" t="s">
        <v>161</v>
      </c>
      <c r="C120" s="294">
        <f t="shared" ref="C120:N120" si="21">C82-C119</f>
        <v>0</v>
      </c>
      <c r="D120" s="294">
        <f t="shared" si="21"/>
        <v>0</v>
      </c>
      <c r="E120" s="294">
        <f t="shared" si="21"/>
        <v>0</v>
      </c>
      <c r="F120" s="294">
        <f t="shared" si="21"/>
        <v>0</v>
      </c>
      <c r="G120" s="294">
        <f t="shared" si="21"/>
        <v>0</v>
      </c>
      <c r="H120" s="294">
        <f t="shared" si="21"/>
        <v>0</v>
      </c>
      <c r="I120" s="294">
        <f t="shared" si="21"/>
        <v>0</v>
      </c>
      <c r="J120" s="294">
        <f t="shared" si="21"/>
        <v>0</v>
      </c>
      <c r="K120" s="294">
        <f t="shared" si="21"/>
        <v>0</v>
      </c>
      <c r="L120" s="294">
        <f t="shared" si="21"/>
        <v>0</v>
      </c>
      <c r="M120" s="294">
        <f t="shared" si="21"/>
        <v>0</v>
      </c>
      <c r="N120" s="295">
        <f t="shared" si="21"/>
        <v>0</v>
      </c>
      <c r="O120" s="181"/>
      <c r="P120" s="271"/>
      <c r="Q120" s="271"/>
      <c r="R120" s="272"/>
    </row>
    <row r="121" spans="1:27" ht="10.5" customHeight="1">
      <c r="K121" s="109"/>
      <c r="L121" s="164"/>
      <c r="M121" s="164"/>
      <c r="N121" s="109"/>
      <c r="P121" s="164"/>
      <c r="Q121" s="164"/>
      <c r="R121" s="109"/>
    </row>
    <row r="122" spans="1:27" ht="20.100000000000001" customHeight="1">
      <c r="A122" s="109"/>
      <c r="B122" s="138" t="s">
        <v>26</v>
      </c>
      <c r="C122" s="189">
        <f>C69+C120</f>
        <v>0</v>
      </c>
      <c r="D122" s="189">
        <f t="shared" ref="D122:N122" si="22">D69+D120</f>
        <v>0</v>
      </c>
      <c r="E122" s="189">
        <f t="shared" si="22"/>
        <v>0</v>
      </c>
      <c r="F122" s="189">
        <f t="shared" si="22"/>
        <v>0</v>
      </c>
      <c r="G122" s="189">
        <f t="shared" si="22"/>
        <v>0</v>
      </c>
      <c r="H122" s="189">
        <f t="shared" si="22"/>
        <v>0</v>
      </c>
      <c r="I122" s="189">
        <f t="shared" si="22"/>
        <v>0</v>
      </c>
      <c r="J122" s="189">
        <f t="shared" si="22"/>
        <v>0</v>
      </c>
      <c r="K122" s="189">
        <f t="shared" si="22"/>
        <v>0</v>
      </c>
      <c r="L122" s="189">
        <f t="shared" si="22"/>
        <v>0</v>
      </c>
      <c r="M122" s="189">
        <f t="shared" si="22"/>
        <v>0</v>
      </c>
      <c r="N122" s="189">
        <f t="shared" si="22"/>
        <v>0</v>
      </c>
      <c r="O122" s="109"/>
      <c r="P122" s="164"/>
      <c r="Q122" s="164"/>
      <c r="R122" s="109"/>
    </row>
    <row r="123" spans="1:27" ht="20.100000000000001" customHeight="1">
      <c r="A123" s="109"/>
      <c r="B123" s="190" t="s">
        <v>27</v>
      </c>
      <c r="C123" s="191">
        <f>C4+C122</f>
        <v>0</v>
      </c>
      <c r="D123" s="191">
        <f>C123+D122</f>
        <v>0</v>
      </c>
      <c r="E123" s="191">
        <f>D123+E122</f>
        <v>0</v>
      </c>
      <c r="F123" s="191">
        <f t="shared" ref="F123:N123" si="23">E123+F122</f>
        <v>0</v>
      </c>
      <c r="G123" s="191">
        <f t="shared" si="23"/>
        <v>0</v>
      </c>
      <c r="H123" s="191">
        <f t="shared" si="23"/>
        <v>0</v>
      </c>
      <c r="I123" s="191">
        <f t="shared" si="23"/>
        <v>0</v>
      </c>
      <c r="J123" s="191">
        <f t="shared" si="23"/>
        <v>0</v>
      </c>
      <c r="K123" s="191">
        <f t="shared" si="23"/>
        <v>0</v>
      </c>
      <c r="L123" s="191">
        <f t="shared" si="23"/>
        <v>0</v>
      </c>
      <c r="M123" s="191">
        <f t="shared" si="23"/>
        <v>0</v>
      </c>
      <c r="N123" s="191">
        <f t="shared" si="23"/>
        <v>0</v>
      </c>
      <c r="O123" s="109"/>
      <c r="P123" s="164"/>
      <c r="Q123" s="164"/>
      <c r="R123" s="109"/>
    </row>
    <row r="124" spans="1:27" ht="35.25" customHeight="1">
      <c r="A124" s="109"/>
      <c r="B124" s="192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09"/>
      <c r="P124" s="164"/>
      <c r="Q124" s="164"/>
      <c r="R124" s="109"/>
    </row>
    <row r="125" spans="1:27" ht="20.100000000000001" customHeight="1">
      <c r="A125" s="109"/>
      <c r="B125" s="713" t="s">
        <v>450</v>
      </c>
      <c r="C125" s="713"/>
      <c r="D125" s="713"/>
      <c r="E125" s="713"/>
      <c r="F125" s="713"/>
      <c r="G125" s="713"/>
      <c r="H125" s="713"/>
      <c r="I125" s="713"/>
      <c r="J125" s="713"/>
      <c r="K125" s="713"/>
      <c r="L125" s="713"/>
      <c r="M125" s="713"/>
      <c r="N125" s="713"/>
      <c r="O125" s="109"/>
      <c r="P125" s="164"/>
      <c r="Q125" s="164"/>
      <c r="R125" s="109"/>
    </row>
    <row r="126" spans="1:27" ht="15">
      <c r="A126" s="109"/>
      <c r="B126" s="194" t="s">
        <v>174</v>
      </c>
      <c r="C126" s="195">
        <f t="shared" ref="C126:N126" si="24">C3</f>
        <v>45748</v>
      </c>
      <c r="D126" s="195">
        <f t="shared" si="24"/>
        <v>45778</v>
      </c>
      <c r="E126" s="195">
        <f t="shared" si="24"/>
        <v>45809</v>
      </c>
      <c r="F126" s="195">
        <f t="shared" si="24"/>
        <v>45839</v>
      </c>
      <c r="G126" s="195">
        <f t="shared" si="24"/>
        <v>45870</v>
      </c>
      <c r="H126" s="195">
        <f t="shared" si="24"/>
        <v>45901</v>
      </c>
      <c r="I126" s="195">
        <f t="shared" si="24"/>
        <v>45931</v>
      </c>
      <c r="J126" s="195">
        <f t="shared" si="24"/>
        <v>45962</v>
      </c>
      <c r="K126" s="195">
        <f t="shared" si="24"/>
        <v>45992</v>
      </c>
      <c r="L126" s="195">
        <f t="shared" si="24"/>
        <v>46023</v>
      </c>
      <c r="M126" s="195">
        <f t="shared" si="24"/>
        <v>46054</v>
      </c>
      <c r="N126" s="195">
        <f t="shared" si="24"/>
        <v>46082</v>
      </c>
      <c r="O126" s="109"/>
      <c r="P126" s="164"/>
      <c r="Q126" s="164"/>
      <c r="R126" s="109"/>
    </row>
    <row r="127" spans="1:27" ht="20.100000000000001" customHeight="1">
      <c r="A127" s="109"/>
      <c r="B127" s="705" t="s">
        <v>165</v>
      </c>
      <c r="C127" s="706"/>
      <c r="D127" s="706"/>
      <c r="E127" s="706"/>
      <c r="F127" s="706"/>
      <c r="G127" s="706"/>
      <c r="H127" s="706"/>
      <c r="I127" s="706"/>
      <c r="J127" s="706"/>
      <c r="K127" s="706"/>
      <c r="L127" s="706"/>
      <c r="M127" s="706"/>
      <c r="N127" s="707"/>
      <c r="O127" s="109"/>
      <c r="P127" s="164"/>
      <c r="Q127" s="164"/>
      <c r="R127" s="109"/>
      <c r="T127" s="468" t="s">
        <v>512</v>
      </c>
      <c r="U127" s="468" t="s">
        <v>513</v>
      </c>
      <c r="V127" s="468" t="s">
        <v>514</v>
      </c>
      <c r="W127" s="468" t="s">
        <v>393</v>
      </c>
      <c r="X127" s="468" t="s">
        <v>511</v>
      </c>
      <c r="Y127" s="468"/>
      <c r="Z127" s="468"/>
      <c r="AA127" s="468" t="s">
        <v>534</v>
      </c>
    </row>
    <row r="128" spans="1:27" ht="14.25" customHeight="1">
      <c r="A128" s="109"/>
      <c r="B128" s="196" t="s">
        <v>445</v>
      </c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109"/>
      <c r="P128" s="164"/>
      <c r="Q128" s="164"/>
      <c r="R128" s="109"/>
      <c r="T128" s="469">
        <f>FINANCEMENT!I47</f>
        <v>0</v>
      </c>
      <c r="U128" s="469">
        <f>FINANCEMENT!P47</f>
        <v>0</v>
      </c>
      <c r="V128" s="469">
        <f>FINANCEMENT!V47</f>
        <v>0</v>
      </c>
      <c r="W128" s="469">
        <f>FINANCEMENT!AI47</f>
        <v>0</v>
      </c>
      <c r="X128" s="469">
        <f>SUM(T128+W128)</f>
        <v>0</v>
      </c>
      <c r="Y128" s="468">
        <v>1</v>
      </c>
      <c r="Z128" s="469" t="s">
        <v>515</v>
      </c>
      <c r="AA128" s="469" t="s">
        <v>535</v>
      </c>
    </row>
    <row r="129" spans="1:27" ht="14.25" customHeight="1">
      <c r="A129" s="109"/>
      <c r="B129" s="196" t="s">
        <v>447</v>
      </c>
      <c r="C129" s="110">
        <f>C128-(C128/1.055)</f>
        <v>0</v>
      </c>
      <c r="D129" s="110">
        <f t="shared" ref="D129:N129" si="25">D128-(D128/1.055)</f>
        <v>0</v>
      </c>
      <c r="E129" s="110">
        <f t="shared" si="25"/>
        <v>0</v>
      </c>
      <c r="F129" s="110">
        <f t="shared" si="25"/>
        <v>0</v>
      </c>
      <c r="G129" s="110">
        <f t="shared" si="25"/>
        <v>0</v>
      </c>
      <c r="H129" s="110">
        <f t="shared" si="25"/>
        <v>0</v>
      </c>
      <c r="I129" s="110">
        <f t="shared" si="25"/>
        <v>0</v>
      </c>
      <c r="J129" s="110">
        <f t="shared" si="25"/>
        <v>0</v>
      </c>
      <c r="K129" s="110">
        <f t="shared" si="25"/>
        <v>0</v>
      </c>
      <c r="L129" s="110">
        <f t="shared" si="25"/>
        <v>0</v>
      </c>
      <c r="M129" s="110">
        <f t="shared" si="25"/>
        <v>0</v>
      </c>
      <c r="N129" s="110">
        <f t="shared" si="25"/>
        <v>0</v>
      </c>
      <c r="O129" s="109"/>
      <c r="P129" s="164"/>
      <c r="Q129" s="164"/>
      <c r="R129" s="109"/>
      <c r="T129" s="469">
        <f>FINANCEMENT!I48</f>
        <v>0</v>
      </c>
      <c r="U129" s="469">
        <f>FINANCEMENT!P48</f>
        <v>0</v>
      </c>
      <c r="V129" s="469">
        <f>FINANCEMENT!V48</f>
        <v>0</v>
      </c>
      <c r="W129" s="469">
        <f>FINANCEMENT!AI48</f>
        <v>0</v>
      </c>
      <c r="X129" s="469">
        <f t="shared" ref="X129:X139" si="26">SUM(T129+W129)</f>
        <v>0</v>
      </c>
      <c r="Y129" s="468">
        <v>2</v>
      </c>
      <c r="Z129" s="469" t="s">
        <v>516</v>
      </c>
      <c r="AA129" s="469" t="s">
        <v>536</v>
      </c>
    </row>
    <row r="130" spans="1:27" ht="14.25" customHeight="1">
      <c r="A130" s="109"/>
      <c r="B130" s="196" t="s">
        <v>205</v>
      </c>
      <c r="C130" s="202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109"/>
      <c r="P130" s="164"/>
      <c r="Q130" s="164"/>
      <c r="R130" s="109"/>
      <c r="T130" s="469">
        <f>FINANCEMENT!I49</f>
        <v>0</v>
      </c>
      <c r="U130" s="469">
        <f>FINANCEMENT!P49</f>
        <v>0</v>
      </c>
      <c r="V130" s="469">
        <f>FINANCEMENT!V49</f>
        <v>0</v>
      </c>
      <c r="W130" s="469">
        <f>FINANCEMENT!AI49</f>
        <v>0</v>
      </c>
      <c r="X130" s="469">
        <f t="shared" si="26"/>
        <v>0</v>
      </c>
      <c r="Y130" s="468">
        <v>3</v>
      </c>
      <c r="Z130" s="469" t="s">
        <v>517</v>
      </c>
      <c r="AA130" s="469" t="s">
        <v>537</v>
      </c>
    </row>
    <row r="131" spans="1:27" ht="14.25" customHeight="1">
      <c r="A131" s="109"/>
      <c r="B131" s="196" t="s">
        <v>448</v>
      </c>
      <c r="C131" s="110">
        <f>C130-(C130/1.1)</f>
        <v>0</v>
      </c>
      <c r="D131" s="110">
        <f t="shared" ref="D131:N131" si="27">D130-(D130/1.1)</f>
        <v>0</v>
      </c>
      <c r="E131" s="110">
        <f t="shared" si="27"/>
        <v>0</v>
      </c>
      <c r="F131" s="110">
        <f t="shared" si="27"/>
        <v>0</v>
      </c>
      <c r="G131" s="110">
        <f t="shared" si="27"/>
        <v>0</v>
      </c>
      <c r="H131" s="110">
        <v>0</v>
      </c>
      <c r="I131" s="110">
        <f t="shared" si="27"/>
        <v>0</v>
      </c>
      <c r="J131" s="110">
        <f t="shared" si="27"/>
        <v>0</v>
      </c>
      <c r="K131" s="110">
        <f t="shared" si="27"/>
        <v>0</v>
      </c>
      <c r="L131" s="110">
        <f t="shared" si="27"/>
        <v>0</v>
      </c>
      <c r="M131" s="110">
        <f t="shared" si="27"/>
        <v>0</v>
      </c>
      <c r="N131" s="110">
        <f t="shared" si="27"/>
        <v>0</v>
      </c>
      <c r="O131" s="109"/>
      <c r="P131" s="164"/>
      <c r="Q131" s="164"/>
      <c r="R131" s="109"/>
      <c r="T131" s="469">
        <f>FINANCEMENT!I50</f>
        <v>0</v>
      </c>
      <c r="U131" s="469">
        <f>FINANCEMENT!P50</f>
        <v>0</v>
      </c>
      <c r="V131" s="469">
        <f>FINANCEMENT!V50</f>
        <v>0</v>
      </c>
      <c r="W131" s="469">
        <f>FINANCEMENT!AI50</f>
        <v>0</v>
      </c>
      <c r="X131" s="469">
        <f t="shared" si="26"/>
        <v>0</v>
      </c>
      <c r="Y131" s="468">
        <v>4</v>
      </c>
      <c r="Z131" s="469" t="s">
        <v>518</v>
      </c>
      <c r="AA131" s="469" t="s">
        <v>538</v>
      </c>
    </row>
    <row r="132" spans="1:27" ht="14.25" customHeight="1">
      <c r="A132" s="109"/>
      <c r="B132" s="196" t="s">
        <v>206</v>
      </c>
      <c r="C132" s="202">
        <f t="shared" ref="C132:N132" si="28">C14</f>
        <v>0</v>
      </c>
      <c r="D132" s="202">
        <f t="shared" si="28"/>
        <v>0</v>
      </c>
      <c r="E132" s="202">
        <f t="shared" si="28"/>
        <v>0</v>
      </c>
      <c r="F132" s="202">
        <f t="shared" si="28"/>
        <v>0</v>
      </c>
      <c r="G132" s="202">
        <f t="shared" si="28"/>
        <v>0</v>
      </c>
      <c r="H132" s="202">
        <f t="shared" si="28"/>
        <v>0</v>
      </c>
      <c r="I132" s="202">
        <f t="shared" si="28"/>
        <v>0</v>
      </c>
      <c r="J132" s="202">
        <f t="shared" si="28"/>
        <v>0</v>
      </c>
      <c r="K132" s="202">
        <f t="shared" si="28"/>
        <v>0</v>
      </c>
      <c r="L132" s="202">
        <f t="shared" si="28"/>
        <v>0</v>
      </c>
      <c r="M132" s="202">
        <f t="shared" si="28"/>
        <v>0</v>
      </c>
      <c r="N132" s="202">
        <f t="shared" si="28"/>
        <v>0</v>
      </c>
      <c r="O132" s="109"/>
      <c r="P132" s="164"/>
      <c r="Q132" s="164"/>
      <c r="R132" s="109"/>
      <c r="T132" s="469">
        <f>FINANCEMENT!I51</f>
        <v>0</v>
      </c>
      <c r="U132" s="469">
        <f>FINANCEMENT!P51</f>
        <v>0</v>
      </c>
      <c r="V132" s="469">
        <f>FINANCEMENT!V51</f>
        <v>0</v>
      </c>
      <c r="W132" s="469">
        <f>FINANCEMENT!AI51</f>
        <v>0</v>
      </c>
      <c r="X132" s="469">
        <f t="shared" si="26"/>
        <v>0</v>
      </c>
      <c r="Y132" s="468">
        <v>5</v>
      </c>
      <c r="Z132" s="469" t="s">
        <v>519</v>
      </c>
      <c r="AA132" s="469" t="s">
        <v>539</v>
      </c>
    </row>
    <row r="133" spans="1:27" ht="14.25" customHeight="1">
      <c r="A133" s="109"/>
      <c r="B133" s="196" t="s">
        <v>449</v>
      </c>
      <c r="C133" s="110">
        <f>C132-(C132/(1+'Base de données IPA'!$B$13))</f>
        <v>0</v>
      </c>
      <c r="D133" s="110">
        <f>D132-(D132/(1+'Base de données IPA'!$B$13))</f>
        <v>0</v>
      </c>
      <c r="E133" s="110">
        <f>E132-(E132/(1+'Base de données IPA'!$B$13))</f>
        <v>0</v>
      </c>
      <c r="F133" s="110">
        <f>F132-(F132/(1+'Base de données IPA'!$B$13))</f>
        <v>0</v>
      </c>
      <c r="G133" s="110">
        <f>G132-(G132/(1+'Base de données IPA'!$B$13))</f>
        <v>0</v>
      </c>
      <c r="H133" s="110">
        <f>H132-(H132/(1+'Base de données IPA'!$B$13))</f>
        <v>0</v>
      </c>
      <c r="I133" s="110">
        <f>I132-(I132/(1+'Base de données IPA'!$B$13))</f>
        <v>0</v>
      </c>
      <c r="J133" s="110">
        <f>J132-(J132/(1+'Base de données IPA'!$B$13))</f>
        <v>0</v>
      </c>
      <c r="K133" s="110">
        <f>K132-(K132/(1+'Base de données IPA'!$B$13))</f>
        <v>0</v>
      </c>
      <c r="L133" s="110">
        <f>L132-(L132/(1+'Base de données IPA'!$B$13))</f>
        <v>0</v>
      </c>
      <c r="M133" s="110">
        <f>M132-(M132/(1+'Base de données IPA'!$B$13))</f>
        <v>0</v>
      </c>
      <c r="N133" s="110">
        <f>N132-(N132/(1+'Base de données IPA'!$B$13))</f>
        <v>0</v>
      </c>
      <c r="O133" s="109"/>
      <c r="P133" s="164"/>
      <c r="Q133" s="164"/>
      <c r="R133" s="109"/>
      <c r="T133" s="469">
        <f>FINANCEMENT!I52</f>
        <v>0</v>
      </c>
      <c r="U133" s="469">
        <f>FINANCEMENT!P52</f>
        <v>0</v>
      </c>
      <c r="V133" s="469">
        <f>FINANCEMENT!V52</f>
        <v>0</v>
      </c>
      <c r="W133" s="469">
        <f>FINANCEMENT!AI52</f>
        <v>0</v>
      </c>
      <c r="X133" s="469">
        <f t="shared" si="26"/>
        <v>0</v>
      </c>
      <c r="Y133" s="468">
        <v>6</v>
      </c>
      <c r="Z133" s="469" t="s">
        <v>520</v>
      </c>
      <c r="AA133" s="469" t="s">
        <v>540</v>
      </c>
    </row>
    <row r="134" spans="1:27" ht="14.25" customHeight="1">
      <c r="A134" s="109"/>
      <c r="B134" s="196" t="s">
        <v>166</v>
      </c>
      <c r="C134" s="110">
        <f>C129+C131+C133</f>
        <v>0</v>
      </c>
      <c r="D134" s="110">
        <f t="shared" ref="D134:N134" si="29">D129+D131+D133</f>
        <v>0</v>
      </c>
      <c r="E134" s="110">
        <f t="shared" si="29"/>
        <v>0</v>
      </c>
      <c r="F134" s="110">
        <f t="shared" si="29"/>
        <v>0</v>
      </c>
      <c r="G134" s="110">
        <f t="shared" si="29"/>
        <v>0</v>
      </c>
      <c r="H134" s="110">
        <f t="shared" si="29"/>
        <v>0</v>
      </c>
      <c r="I134" s="110">
        <f t="shared" si="29"/>
        <v>0</v>
      </c>
      <c r="J134" s="110">
        <f t="shared" si="29"/>
        <v>0</v>
      </c>
      <c r="K134" s="110">
        <f t="shared" si="29"/>
        <v>0</v>
      </c>
      <c r="L134" s="110">
        <f t="shared" si="29"/>
        <v>0</v>
      </c>
      <c r="M134" s="110">
        <f t="shared" si="29"/>
        <v>0</v>
      </c>
      <c r="N134" s="110">
        <f t="shared" si="29"/>
        <v>0</v>
      </c>
      <c r="O134" s="109"/>
      <c r="P134" s="164"/>
      <c r="Q134" s="164"/>
      <c r="R134" s="109"/>
      <c r="T134" s="469">
        <f>FINANCEMENT!I53</f>
        <v>0</v>
      </c>
      <c r="U134" s="469">
        <f>FINANCEMENT!P53</f>
        <v>0</v>
      </c>
      <c r="V134" s="469">
        <f>FINANCEMENT!V53</f>
        <v>0</v>
      </c>
      <c r="W134" s="469">
        <f>FINANCEMENT!AI53</f>
        <v>0</v>
      </c>
      <c r="X134" s="469">
        <f t="shared" si="26"/>
        <v>0</v>
      </c>
      <c r="Y134" s="468">
        <v>7</v>
      </c>
      <c r="Z134" s="469" t="s">
        <v>521</v>
      </c>
      <c r="AA134" s="469" t="s">
        <v>541</v>
      </c>
    </row>
    <row r="135" spans="1:27" ht="20.100000000000001" customHeight="1">
      <c r="A135" s="109"/>
      <c r="B135" s="705" t="s">
        <v>167</v>
      </c>
      <c r="C135" s="706"/>
      <c r="D135" s="706"/>
      <c r="E135" s="706"/>
      <c r="F135" s="706"/>
      <c r="G135" s="706"/>
      <c r="H135" s="706"/>
      <c r="I135" s="706"/>
      <c r="J135" s="706"/>
      <c r="K135" s="706"/>
      <c r="L135" s="706"/>
      <c r="M135" s="706"/>
      <c r="N135" s="707"/>
      <c r="O135" s="109"/>
      <c r="P135" s="164"/>
      <c r="Q135" s="164"/>
      <c r="R135" s="109"/>
      <c r="T135" s="469">
        <f>FINANCEMENT!I54</f>
        <v>0</v>
      </c>
      <c r="U135" s="469">
        <f>FINANCEMENT!P54</f>
        <v>0</v>
      </c>
      <c r="V135" s="469">
        <f>FINANCEMENT!V54</f>
        <v>0</v>
      </c>
      <c r="W135" s="469">
        <f>FINANCEMENT!AI54</f>
        <v>0</v>
      </c>
      <c r="X135" s="469">
        <f t="shared" si="26"/>
        <v>0</v>
      </c>
      <c r="Y135" s="468">
        <v>8</v>
      </c>
      <c r="Z135" s="469" t="s">
        <v>522</v>
      </c>
      <c r="AA135" s="469" t="s">
        <v>542</v>
      </c>
    </row>
    <row r="136" spans="1:27" ht="14.25" customHeight="1">
      <c r="A136" s="109"/>
      <c r="B136" s="196" t="s">
        <v>451</v>
      </c>
      <c r="C136" s="202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109"/>
      <c r="P136" s="164"/>
      <c r="Q136" s="164"/>
      <c r="R136" s="109"/>
      <c r="T136" s="469">
        <f>FINANCEMENT!I55</f>
        <v>0</v>
      </c>
      <c r="U136" s="469">
        <f>FINANCEMENT!P55</f>
        <v>0</v>
      </c>
      <c r="V136" s="469">
        <f>FINANCEMENT!V55</f>
        <v>0</v>
      </c>
      <c r="W136" s="469">
        <f>FINANCEMENT!AI55</f>
        <v>0</v>
      </c>
      <c r="X136" s="469">
        <f t="shared" si="26"/>
        <v>0</v>
      </c>
      <c r="Y136" s="468">
        <v>9</v>
      </c>
      <c r="Z136" s="469" t="s">
        <v>523</v>
      </c>
      <c r="AA136" s="469" t="s">
        <v>543</v>
      </c>
    </row>
    <row r="137" spans="1:27" ht="14.25" customHeight="1">
      <c r="A137" s="109"/>
      <c r="B137" s="196" t="s">
        <v>446</v>
      </c>
      <c r="C137" s="110">
        <f>C136-(C136/1.055)</f>
        <v>0</v>
      </c>
      <c r="D137" s="110">
        <f t="shared" ref="D137:N137" si="30">D136-(D136/1.055)</f>
        <v>0</v>
      </c>
      <c r="E137" s="110">
        <f t="shared" si="30"/>
        <v>0</v>
      </c>
      <c r="F137" s="110">
        <f t="shared" si="30"/>
        <v>0</v>
      </c>
      <c r="G137" s="110">
        <f t="shared" si="30"/>
        <v>0</v>
      </c>
      <c r="H137" s="110">
        <f t="shared" si="30"/>
        <v>0</v>
      </c>
      <c r="I137" s="110">
        <f t="shared" si="30"/>
        <v>0</v>
      </c>
      <c r="J137" s="110">
        <f t="shared" si="30"/>
        <v>0</v>
      </c>
      <c r="K137" s="110">
        <f t="shared" si="30"/>
        <v>0</v>
      </c>
      <c r="L137" s="110">
        <f t="shared" si="30"/>
        <v>0</v>
      </c>
      <c r="M137" s="110">
        <f t="shared" si="30"/>
        <v>0</v>
      </c>
      <c r="N137" s="110">
        <f t="shared" si="30"/>
        <v>0</v>
      </c>
      <c r="O137" s="109"/>
      <c r="P137" s="164"/>
      <c r="Q137" s="164"/>
      <c r="R137" s="109"/>
      <c r="T137" s="469">
        <f>FINANCEMENT!I56</f>
        <v>0</v>
      </c>
      <c r="U137" s="469">
        <f>FINANCEMENT!P56</f>
        <v>0</v>
      </c>
      <c r="V137" s="469">
        <f>FINANCEMENT!V56</f>
        <v>0</v>
      </c>
      <c r="W137" s="469">
        <f>FINANCEMENT!AI56</f>
        <v>0</v>
      </c>
      <c r="X137" s="469">
        <f t="shared" si="26"/>
        <v>0</v>
      </c>
      <c r="Y137" s="468">
        <v>10</v>
      </c>
      <c r="Z137" s="469" t="s">
        <v>524</v>
      </c>
      <c r="AA137" s="469" t="s">
        <v>544</v>
      </c>
    </row>
    <row r="138" spans="1:27" ht="14.25" customHeight="1">
      <c r="A138" s="109"/>
      <c r="B138" s="196" t="s">
        <v>209</v>
      </c>
      <c r="C138" s="202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109"/>
      <c r="P138" s="164"/>
      <c r="Q138" s="164"/>
      <c r="R138" s="109"/>
      <c r="T138" s="469">
        <f>FINANCEMENT!I57</f>
        <v>0</v>
      </c>
      <c r="U138" s="469">
        <f>FINANCEMENT!P57</f>
        <v>0</v>
      </c>
      <c r="V138" s="469">
        <f>FINANCEMENT!V57</f>
        <v>0</v>
      </c>
      <c r="W138" s="469">
        <f>FINANCEMENT!AI57</f>
        <v>0</v>
      </c>
      <c r="X138" s="469">
        <f t="shared" si="26"/>
        <v>0</v>
      </c>
      <c r="Y138" s="468">
        <v>11</v>
      </c>
      <c r="Z138" s="469" t="s">
        <v>525</v>
      </c>
      <c r="AA138" s="469" t="s">
        <v>545</v>
      </c>
    </row>
    <row r="139" spans="1:27" ht="14.25" customHeight="1">
      <c r="A139" s="109"/>
      <c r="B139" s="196" t="s">
        <v>207</v>
      </c>
      <c r="C139" s="110">
        <f>C138-(C138/1.1)</f>
        <v>0</v>
      </c>
      <c r="D139" s="110">
        <f t="shared" ref="D139:N139" si="31">D138-(D138/1.1)</f>
        <v>0</v>
      </c>
      <c r="E139" s="110">
        <f t="shared" si="31"/>
        <v>0</v>
      </c>
      <c r="F139" s="110">
        <f t="shared" si="31"/>
        <v>0</v>
      </c>
      <c r="G139" s="110">
        <f t="shared" si="31"/>
        <v>0</v>
      </c>
      <c r="H139" s="110">
        <f t="shared" si="31"/>
        <v>0</v>
      </c>
      <c r="I139" s="110">
        <f t="shared" si="31"/>
        <v>0</v>
      </c>
      <c r="J139" s="110">
        <f t="shared" si="31"/>
        <v>0</v>
      </c>
      <c r="K139" s="110">
        <f t="shared" si="31"/>
        <v>0</v>
      </c>
      <c r="L139" s="110">
        <f t="shared" si="31"/>
        <v>0</v>
      </c>
      <c r="M139" s="110">
        <f t="shared" si="31"/>
        <v>0</v>
      </c>
      <c r="N139" s="110">
        <f t="shared" si="31"/>
        <v>0</v>
      </c>
      <c r="O139" s="109"/>
      <c r="P139" s="164"/>
      <c r="Q139" s="164"/>
      <c r="R139" s="109"/>
      <c r="T139" s="469">
        <f>FINANCEMENT!I58</f>
        <v>0</v>
      </c>
      <c r="U139" s="469">
        <f>FINANCEMENT!P58</f>
        <v>0</v>
      </c>
      <c r="V139" s="469">
        <f>FINANCEMENT!V58</f>
        <v>0</v>
      </c>
      <c r="W139" s="469">
        <f>FINANCEMENT!AI58</f>
        <v>0</v>
      </c>
      <c r="X139" s="469">
        <f t="shared" si="26"/>
        <v>0</v>
      </c>
      <c r="Y139" s="468">
        <v>12</v>
      </c>
      <c r="Z139" s="469" t="s">
        <v>526</v>
      </c>
      <c r="AA139" s="469" t="s">
        <v>546</v>
      </c>
    </row>
    <row r="140" spans="1:27" ht="14.25" customHeight="1">
      <c r="A140" s="109"/>
      <c r="B140" s="196" t="s">
        <v>210</v>
      </c>
      <c r="C140" s="202">
        <f>IF('Fiche de synthèse'!$C$10="Oui",SUM(C19:C60)-C40-C43-C51-C60,0)</f>
        <v>0</v>
      </c>
      <c r="D140" s="202">
        <f>IF('Fiche de synthèse'!$C$10="Oui",SUM(D19:D60)-D40-D43-D51-D60,0)</f>
        <v>0</v>
      </c>
      <c r="E140" s="202">
        <f>IF('Fiche de synthèse'!$C$10="Oui",SUM(E19:E60)-E40-E43-E51-E60,0)</f>
        <v>0</v>
      </c>
      <c r="F140" s="202">
        <f>IF('Fiche de synthèse'!$C$10="Oui",SUM(F19:F60)-F40-F43-F51-F60,0)</f>
        <v>0</v>
      </c>
      <c r="G140" s="202">
        <f>IF('Fiche de synthèse'!$C$10="Oui",SUM(G19:G60)-G40-G43-G51-G60,0)</f>
        <v>0</v>
      </c>
      <c r="H140" s="202">
        <f>IF('Fiche de synthèse'!$C$10="Oui",SUM(H19:H60)-H40-H43-H51-H60,0)</f>
        <v>0</v>
      </c>
      <c r="I140" s="202">
        <f>IF('Fiche de synthèse'!$C$10="Oui",SUM(I19:I60)-I40-I43-I51-I60,0)</f>
        <v>0</v>
      </c>
      <c r="J140" s="202">
        <f>IF('Fiche de synthèse'!$C$10="Oui",SUM(J19:J60)-J40-J43-J51-J60,0)</f>
        <v>0</v>
      </c>
      <c r="K140" s="202">
        <f>IF('Fiche de synthèse'!$C$10="Oui",SUM(K19:K60)-K40-K43-K51-K60,0)</f>
        <v>0</v>
      </c>
      <c r="L140" s="202">
        <f>IF('Fiche de synthèse'!$C$10="Oui",SUM(L19:L60)-L40-L43-L51-L60,0)</f>
        <v>0</v>
      </c>
      <c r="M140" s="202">
        <f>IF('Fiche de synthèse'!$C$10="Oui",SUM(M19:M60)-M40-M43-M51-M60,0)</f>
        <v>0</v>
      </c>
      <c r="N140" s="202">
        <f>IF('Fiche de synthèse'!$C$10="Oui",SUM(N19:N60)-N40-N43-N51-N60,0)</f>
        <v>0</v>
      </c>
      <c r="O140" s="109"/>
      <c r="P140" s="164"/>
      <c r="Q140" s="164"/>
      <c r="R140" s="109"/>
      <c r="T140" s="432"/>
      <c r="U140" s="432"/>
      <c r="V140" s="432"/>
      <c r="W140" s="432"/>
      <c r="X140" s="432"/>
    </row>
    <row r="141" spans="1:27" ht="14.25" customHeight="1">
      <c r="A141" s="109"/>
      <c r="B141" s="196" t="s">
        <v>208</v>
      </c>
      <c r="C141" s="110">
        <f>C140-(C140/(1+'Base de données IPA'!$B$13))</f>
        <v>0</v>
      </c>
      <c r="D141" s="110">
        <f>D140-(D140/(1+'Base de données IPA'!$B$13))</f>
        <v>0</v>
      </c>
      <c r="E141" s="110">
        <f>E140-(E140/(1+'Base de données IPA'!$B$13))</f>
        <v>0</v>
      </c>
      <c r="F141" s="110">
        <f>F140-(F140/(1+'Base de données IPA'!$B$13))</f>
        <v>0</v>
      </c>
      <c r="G141" s="110">
        <f>G140-(G140/(1+'Base de données IPA'!$B$13))</f>
        <v>0</v>
      </c>
      <c r="H141" s="110">
        <f>H140-(H140/(1+'Base de données IPA'!$B$13))</f>
        <v>0</v>
      </c>
      <c r="I141" s="110">
        <f>I140-(I140/(1+'Base de données IPA'!$B$13))</f>
        <v>0</v>
      </c>
      <c r="J141" s="110">
        <f>J140-(J140/(1+'Base de données IPA'!$B$13))</f>
        <v>0</v>
      </c>
      <c r="K141" s="110">
        <f>K140-(K140/(1+'Base de données IPA'!$B$13))</f>
        <v>0</v>
      </c>
      <c r="L141" s="110">
        <f>L140-(L140/(1+'Base de données IPA'!$B$13))</f>
        <v>0</v>
      </c>
      <c r="M141" s="110">
        <f>M140-(M140/(1+'Base de données IPA'!$B$13))</f>
        <v>0</v>
      </c>
      <c r="N141" s="110">
        <f>N140-(N140/(1+'Base de données IPA'!$B$13))</f>
        <v>0</v>
      </c>
      <c r="O141" s="109"/>
      <c r="P141" s="164"/>
      <c r="Q141" s="164"/>
      <c r="R141" s="109"/>
      <c r="T141" s="432"/>
      <c r="U141" s="432"/>
      <c r="V141" s="432"/>
      <c r="W141" s="432"/>
      <c r="X141" s="432"/>
    </row>
    <row r="142" spans="1:27" ht="14.25" customHeight="1">
      <c r="A142" s="109"/>
      <c r="B142" s="196" t="s">
        <v>168</v>
      </c>
      <c r="C142" s="110">
        <f>C137+C141+C139</f>
        <v>0</v>
      </c>
      <c r="D142" s="110">
        <f t="shared" ref="D142:N142" si="32">D137+D141+D139</f>
        <v>0</v>
      </c>
      <c r="E142" s="110">
        <f t="shared" si="32"/>
        <v>0</v>
      </c>
      <c r="F142" s="110">
        <f t="shared" si="32"/>
        <v>0</v>
      </c>
      <c r="G142" s="110">
        <f t="shared" si="32"/>
        <v>0</v>
      </c>
      <c r="H142" s="110">
        <f t="shared" si="32"/>
        <v>0</v>
      </c>
      <c r="I142" s="110">
        <f t="shared" si="32"/>
        <v>0</v>
      </c>
      <c r="J142" s="110">
        <f t="shared" si="32"/>
        <v>0</v>
      </c>
      <c r="K142" s="110">
        <f t="shared" si="32"/>
        <v>0</v>
      </c>
      <c r="L142" s="110">
        <f t="shared" si="32"/>
        <v>0</v>
      </c>
      <c r="M142" s="110">
        <f t="shared" si="32"/>
        <v>0</v>
      </c>
      <c r="N142" s="110">
        <f t="shared" si="32"/>
        <v>0</v>
      </c>
      <c r="O142" s="109"/>
      <c r="P142" s="164"/>
      <c r="Q142" s="164"/>
      <c r="R142" s="109"/>
    </row>
    <row r="143" spans="1:27" ht="13.8">
      <c r="A143" s="109"/>
      <c r="B143" s="197" t="s">
        <v>188</v>
      </c>
      <c r="C143" s="110">
        <f>(SUM(C84:C109)-C89-C90-C91-C93-C103)/(1+'Base de données IPA'!$B$13)*'Base de données IPA'!$B$13</f>
        <v>0</v>
      </c>
      <c r="D143" s="110">
        <f>(SUM(D84:D109)-D89-D90-D91-D93-D103)/(1+'Base de données IPA'!$B$13)*'Base de données IPA'!$B$13</f>
        <v>0</v>
      </c>
      <c r="E143" s="110">
        <f>(SUM(E84:E109)-E89-E90-E91-E93-E103)/(1+'Base de données IPA'!$B$13)*'Base de données IPA'!$B$13</f>
        <v>0</v>
      </c>
      <c r="F143" s="110">
        <f>(SUM(F84:F109)-F89-F90-F91-F93-F103)/(1+'Base de données IPA'!$B$13)*'Base de données IPA'!$B$13</f>
        <v>0</v>
      </c>
      <c r="G143" s="110">
        <f>(SUM(G84:G109)-G89-G90-G91-G93-G103)/(1+'Base de données IPA'!$B$13)*'Base de données IPA'!$B$13</f>
        <v>0</v>
      </c>
      <c r="H143" s="110">
        <f>(SUM(H84:H109)-H89-H90-H91-H93-H103)/(1+'Base de données IPA'!$B$13)*'Base de données IPA'!$B$13</f>
        <v>0</v>
      </c>
      <c r="I143" s="110">
        <f>(SUM(I84:I109)-I89-I90-I91-I93-I103)/(1+'Base de données IPA'!$B$13)*'Base de données IPA'!$B$13</f>
        <v>0</v>
      </c>
      <c r="J143" s="110">
        <f>(SUM(J84:J109)-J89-J90-J91-J93-J103)/(1+'Base de données IPA'!$B$13)*'Base de données IPA'!$B$13</f>
        <v>0</v>
      </c>
      <c r="K143" s="110">
        <f>(SUM(K84:K109)-K89-K90-K91-K93-K103)/(1+'Base de données IPA'!$B$13)*'Base de données IPA'!$B$13</f>
        <v>0</v>
      </c>
      <c r="L143" s="110">
        <f>(SUM(L84:L109)-L89-L90-L91-L93-L103)/(1+'Base de données IPA'!$B$13)*'Base de données IPA'!$B$13</f>
        <v>0</v>
      </c>
      <c r="M143" s="110">
        <f>(SUM(M84:M109)-M89-M90-M91-M93-M103)/(1+'Base de données IPA'!$B$13)*'Base de données IPA'!$B$13</f>
        <v>0</v>
      </c>
      <c r="N143" s="110">
        <f>(SUM(N84:N109)-N89-N90-N91-N93-N103)/(1+'Base de données IPA'!$B$13)*'Base de données IPA'!$B$13</f>
        <v>0</v>
      </c>
      <c r="O143" s="109"/>
      <c r="P143" s="164"/>
      <c r="Q143" s="164"/>
      <c r="R143" s="109"/>
    </row>
    <row r="144" spans="1:27" ht="13.8">
      <c r="A144" s="109"/>
      <c r="B144" s="197" t="s">
        <v>169</v>
      </c>
      <c r="C144" s="110">
        <f t="shared" ref="C144:N144" si="33">C143+C142</f>
        <v>0</v>
      </c>
      <c r="D144" s="110">
        <f t="shared" si="33"/>
        <v>0</v>
      </c>
      <c r="E144" s="110">
        <f t="shared" si="33"/>
        <v>0</v>
      </c>
      <c r="F144" s="110">
        <f t="shared" si="33"/>
        <v>0</v>
      </c>
      <c r="G144" s="110">
        <f t="shared" si="33"/>
        <v>0</v>
      </c>
      <c r="H144" s="110">
        <f t="shared" si="33"/>
        <v>0</v>
      </c>
      <c r="I144" s="110">
        <f t="shared" si="33"/>
        <v>0</v>
      </c>
      <c r="J144" s="110">
        <f t="shared" si="33"/>
        <v>0</v>
      </c>
      <c r="K144" s="110">
        <f t="shared" si="33"/>
        <v>0</v>
      </c>
      <c r="L144" s="110">
        <f t="shared" si="33"/>
        <v>0</v>
      </c>
      <c r="M144" s="110">
        <f t="shared" si="33"/>
        <v>0</v>
      </c>
      <c r="N144" s="110">
        <f t="shared" si="33"/>
        <v>0</v>
      </c>
      <c r="O144" s="109"/>
      <c r="P144" s="164"/>
      <c r="Q144" s="164"/>
      <c r="R144" s="109"/>
    </row>
    <row r="145" spans="1:18" ht="13.8">
      <c r="A145" s="109"/>
      <c r="B145" s="197" t="s">
        <v>170</v>
      </c>
      <c r="C145" s="110">
        <f t="shared" ref="C145:N145" si="34">C134-C144</f>
        <v>0</v>
      </c>
      <c r="D145" s="110">
        <f t="shared" si="34"/>
        <v>0</v>
      </c>
      <c r="E145" s="110">
        <f t="shared" si="34"/>
        <v>0</v>
      </c>
      <c r="F145" s="110">
        <f t="shared" si="34"/>
        <v>0</v>
      </c>
      <c r="G145" s="110">
        <f t="shared" si="34"/>
        <v>0</v>
      </c>
      <c r="H145" s="110">
        <f t="shared" si="34"/>
        <v>0</v>
      </c>
      <c r="I145" s="110">
        <f t="shared" si="34"/>
        <v>0</v>
      </c>
      <c r="J145" s="110">
        <f t="shared" si="34"/>
        <v>0</v>
      </c>
      <c r="K145" s="110">
        <f t="shared" si="34"/>
        <v>0</v>
      </c>
      <c r="L145" s="110">
        <f t="shared" si="34"/>
        <v>0</v>
      </c>
      <c r="M145" s="110">
        <f t="shared" si="34"/>
        <v>0</v>
      </c>
      <c r="N145" s="110">
        <f t="shared" si="34"/>
        <v>0</v>
      </c>
      <c r="O145" s="109"/>
      <c r="P145" s="164"/>
      <c r="Q145" s="164"/>
      <c r="R145" s="109"/>
    </row>
    <row r="146" spans="1:18" ht="20.100000000000001" customHeight="1">
      <c r="A146" s="109"/>
      <c r="B146" s="197" t="s">
        <v>220</v>
      </c>
      <c r="C146" s="108"/>
      <c r="D146" s="108"/>
      <c r="E146" s="108"/>
      <c r="F146" s="108"/>
      <c r="G146" s="108">
        <f>C145+D145+E145</f>
        <v>0</v>
      </c>
      <c r="H146" s="108"/>
      <c r="I146" s="108"/>
      <c r="J146" s="108">
        <f>F145+G145+H145</f>
        <v>0</v>
      </c>
      <c r="K146" s="108"/>
      <c r="L146" s="108"/>
      <c r="M146" s="108">
        <f>I145+J145+K145</f>
        <v>0</v>
      </c>
      <c r="N146" s="108"/>
      <c r="O146" s="109"/>
      <c r="P146" s="164"/>
      <c r="Q146" s="164"/>
      <c r="R146" s="109"/>
    </row>
  </sheetData>
  <mergeCells count="10">
    <mergeCell ref="A31:A37"/>
    <mergeCell ref="B127:N127"/>
    <mergeCell ref="B135:N135"/>
    <mergeCell ref="B1:N1"/>
    <mergeCell ref="P4:Q4"/>
    <mergeCell ref="B125:N125"/>
    <mergeCell ref="C111:N111"/>
    <mergeCell ref="C83:N83"/>
    <mergeCell ref="P112:R112"/>
    <mergeCell ref="C70:N7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E32"/>
  <sheetViews>
    <sheetView showGridLines="0" topLeftCell="A18" zoomScaleNormal="100" zoomScaleSheetLayoutView="85" workbookViewId="0">
      <selection activeCell="D12" sqref="D12"/>
    </sheetView>
  </sheetViews>
  <sheetFormatPr baseColWidth="10" defaultColWidth="11.44140625" defaultRowHeight="13.2"/>
  <cols>
    <col min="1" max="1" width="11.44140625" style="4"/>
    <col min="2" max="2" width="33.88671875" style="7" customWidth="1"/>
    <col min="3" max="5" width="18.109375" style="7" customWidth="1"/>
    <col min="6" max="6" width="11.44140625" style="4" customWidth="1"/>
    <col min="7" max="16384" width="11.44140625" style="4"/>
  </cols>
  <sheetData>
    <row r="1" spans="1:5" s="91" customFormat="1" ht="40.35" customHeight="1" thickBot="1">
      <c r="A1" s="163" t="s">
        <v>553</v>
      </c>
      <c r="B1" s="722" t="s">
        <v>222</v>
      </c>
      <c r="C1" s="723"/>
      <c r="D1" s="723"/>
      <c r="E1" s="724"/>
    </row>
    <row r="2" spans="1:5" ht="20.100000000000001" customHeight="1">
      <c r="B2" s="331"/>
      <c r="C2" s="332"/>
      <c r="D2" s="332"/>
      <c r="E2" s="332"/>
    </row>
    <row r="3" spans="1:5" ht="20.100000000000001" customHeight="1">
      <c r="B3" s="333"/>
      <c r="C3" s="334" t="str">
        <f>'Fiche de synthèse'!C13</f>
        <v>N</v>
      </c>
      <c r="D3" s="334" t="str">
        <f>'Fiche de synthèse'!D13</f>
        <v>N+1</v>
      </c>
      <c r="E3" s="334" t="str">
        <f>'Fiche de synthèse'!E13</f>
        <v>N+2</v>
      </c>
    </row>
    <row r="4" spans="1:5" ht="20.100000000000001" customHeight="1">
      <c r="B4" s="123" t="s">
        <v>13</v>
      </c>
      <c r="C4" s="335">
        <f>'Compte de résultat'!F14</f>
        <v>0</v>
      </c>
      <c r="D4" s="335">
        <f>'Compte de résultat'!H14</f>
        <v>0</v>
      </c>
      <c r="E4" s="335">
        <f>'Compte de résultat'!J14</f>
        <v>0</v>
      </c>
    </row>
    <row r="5" spans="1:5" ht="20.100000000000001" customHeight="1">
      <c r="B5" s="123" t="s">
        <v>14</v>
      </c>
      <c r="C5" s="335">
        <f ca="1">'Compte de résultat'!F15+SUMIF('Compte de résultat'!C30:F36,"V",('Compte de résultat'!F30:F36))+SUMIF('Compte de résultat'!C38:F60,"V",('Compte de résultat'!F38:F60))</f>
        <v>0</v>
      </c>
      <c r="D5" s="335">
        <f ca="1">'Compte de résultat'!H15+SUMIF('Compte de résultat'!C30:H36,"V",('Compte de résultat'!H30:H36))+SUMIF('Compte de résultat'!C38:H60,"V",('Compte de résultat'!H38:H60))</f>
        <v>0</v>
      </c>
      <c r="E5" s="335">
        <f ca="1">'Compte de résultat'!J15+SUMIF('Compte de résultat'!C30:J36,"V",('Compte de résultat'!J30:J36))+SUMIF('Compte de résultat'!C38:J60,"V",('Compte de résultat'!J38:J60))</f>
        <v>0</v>
      </c>
    </row>
    <row r="6" spans="1:5" ht="20.100000000000001" customHeight="1">
      <c r="B6" s="336" t="s">
        <v>15</v>
      </c>
      <c r="C6" s="337">
        <f ca="1">C4-C5</f>
        <v>0</v>
      </c>
      <c r="D6" s="337">
        <f ca="1">D4-D5</f>
        <v>0</v>
      </c>
      <c r="E6" s="337">
        <f ca="1">E4-E5</f>
        <v>0</v>
      </c>
    </row>
    <row r="7" spans="1:5" ht="20.100000000000001" customHeight="1">
      <c r="B7" s="336" t="s">
        <v>16</v>
      </c>
      <c r="C7" s="338" t="str">
        <f ca="1">IF(C6=0,"",C6/C4)</f>
        <v/>
      </c>
      <c r="D7" s="338" t="str">
        <f>IF(D4=0,"",D6/D4)</f>
        <v/>
      </c>
      <c r="E7" s="338" t="str">
        <f>IF(E4=0,"",E6/E4)</f>
        <v/>
      </c>
    </row>
    <row r="8" spans="1:5" ht="20.100000000000001" customHeight="1">
      <c r="B8" s="123" t="s">
        <v>17</v>
      </c>
      <c r="C8" s="335">
        <f ca="1">'Compte de résultat'!F81-'Compte de résultat'!F78-'Seuil de rentabilité'!C5</f>
        <v>0</v>
      </c>
      <c r="D8" s="335">
        <f ca="1">'Compte de résultat'!H81-'Compte de résultat'!H78-'Seuil de rentabilité'!D5</f>
        <v>0</v>
      </c>
      <c r="E8" s="335">
        <f ca="1">'Compte de résultat'!J81-'Compte de résultat'!J78-'Seuil de rentabilité'!E5</f>
        <v>0</v>
      </c>
    </row>
    <row r="9" spans="1:5" ht="30" customHeight="1">
      <c r="B9" s="339" t="s">
        <v>224</v>
      </c>
      <c r="C9" s="340" t="str">
        <f ca="1">IF(C7="","",C8/C7)</f>
        <v/>
      </c>
      <c r="D9" s="340" t="str">
        <f t="shared" ref="D9:E9" si="0">IF(D7="","",D8/D7)</f>
        <v/>
      </c>
      <c r="E9" s="340" t="str">
        <f t="shared" si="0"/>
        <v/>
      </c>
    </row>
    <row r="10" spans="1:5" ht="20.100000000000001" customHeight="1">
      <c r="B10" s="341" t="s">
        <v>12</v>
      </c>
      <c r="C10" s="129">
        <f ca="1">C8+C5</f>
        <v>0</v>
      </c>
      <c r="D10" s="129">
        <f ca="1">D8+D5</f>
        <v>0</v>
      </c>
      <c r="E10" s="129">
        <f ca="1">E8+E5</f>
        <v>0</v>
      </c>
    </row>
    <row r="11" spans="1:5" ht="20.100000000000001" customHeight="1">
      <c r="B11" s="331"/>
      <c r="C11" s="121"/>
      <c r="D11" s="121"/>
      <c r="E11" s="121"/>
    </row>
    <row r="12" spans="1:5" ht="25.35" customHeight="1">
      <c r="B12" s="342" t="s">
        <v>179</v>
      </c>
      <c r="C12" s="343">
        <v>260</v>
      </c>
      <c r="D12" s="343">
        <v>260</v>
      </c>
      <c r="E12" s="343">
        <v>260</v>
      </c>
    </row>
    <row r="13" spans="1:5" ht="19.350000000000001" customHeight="1">
      <c r="B13" s="344" t="s">
        <v>181</v>
      </c>
      <c r="C13" s="345" t="str">
        <f ca="1">IF(C9="","",C9/C12)</f>
        <v/>
      </c>
      <c r="D13" s="345" t="str">
        <f t="shared" ref="D13:E13" si="1">IF(D9="","",D9/D12)</f>
        <v/>
      </c>
      <c r="E13" s="345" t="str">
        <f t="shared" si="1"/>
        <v/>
      </c>
    </row>
    <row r="14" spans="1:5" ht="20.100000000000001" customHeight="1">
      <c r="B14" s="346"/>
      <c r="C14" s="121"/>
      <c r="D14" s="121"/>
      <c r="E14" s="121"/>
    </row>
    <row r="15" spans="1:5" ht="20.100000000000001" customHeight="1" thickBot="1">
      <c r="B15" s="346"/>
      <c r="C15" s="121"/>
      <c r="D15" s="121"/>
      <c r="E15" s="121"/>
    </row>
    <row r="16" spans="1:5" s="91" customFormat="1" ht="40.35" customHeight="1" thickBot="1">
      <c r="B16" s="722" t="s">
        <v>223</v>
      </c>
      <c r="C16" s="723"/>
      <c r="D16" s="723"/>
      <c r="E16" s="724"/>
    </row>
    <row r="17" spans="2:5" ht="20.100000000000001" customHeight="1">
      <c r="B17" s="346"/>
      <c r="C17" s="346"/>
      <c r="D17" s="346"/>
      <c r="E17" s="346"/>
    </row>
    <row r="18" spans="2:5" ht="20.100000000000001" customHeight="1">
      <c r="B18" s="347"/>
      <c r="C18" s="334" t="str">
        <f>'Fiche de synthèse'!C13</f>
        <v>N</v>
      </c>
      <c r="D18" s="334" t="str">
        <f>'Fiche de synthèse'!D13</f>
        <v>N+1</v>
      </c>
      <c r="E18" s="334" t="str">
        <f>'Fiche de synthèse'!E13</f>
        <v>N+2</v>
      </c>
    </row>
    <row r="19" spans="2:5" ht="20.100000000000001" customHeight="1">
      <c r="B19" s="342" t="s">
        <v>159</v>
      </c>
      <c r="C19" s="348">
        <f>'Compte de résultat'!F86</f>
        <v>0</v>
      </c>
      <c r="D19" s="348">
        <f>'Compte de résultat'!H86</f>
        <v>0</v>
      </c>
      <c r="E19" s="348">
        <f>'Compte de résultat'!J86</f>
        <v>0</v>
      </c>
    </row>
    <row r="20" spans="2:5" ht="20.100000000000001" customHeight="1">
      <c r="B20" s="342" t="s">
        <v>315</v>
      </c>
      <c r="C20" s="348">
        <f ca="1">C8+C19</f>
        <v>0</v>
      </c>
      <c r="D20" s="348">
        <f ca="1">D8+D19</f>
        <v>0</v>
      </c>
      <c r="E20" s="348">
        <f ca="1">E8+E19</f>
        <v>0</v>
      </c>
    </row>
    <row r="21" spans="2:5" ht="27.6" customHeight="1">
      <c r="B21" s="349" t="s">
        <v>225</v>
      </c>
      <c r="C21" s="340" t="str">
        <f ca="1">IF(C7="","",C20/C7)</f>
        <v/>
      </c>
      <c r="D21" s="340" t="str">
        <f t="shared" ref="D21:E21" si="2">IF(D7="","",D20/D7)</f>
        <v/>
      </c>
      <c r="E21" s="340" t="str">
        <f t="shared" si="2"/>
        <v/>
      </c>
    </row>
    <row r="22" spans="2:5" ht="20.100000000000001" customHeight="1">
      <c r="B22" s="331"/>
      <c r="C22" s="121"/>
      <c r="D22" s="121"/>
      <c r="E22" s="121"/>
    </row>
    <row r="23" spans="2:5" ht="20.100000000000001" customHeight="1">
      <c r="B23" s="342" t="s">
        <v>179</v>
      </c>
      <c r="C23" s="350">
        <f>C12</f>
        <v>260</v>
      </c>
      <c r="D23" s="350">
        <f>D12</f>
        <v>260</v>
      </c>
      <c r="E23" s="350">
        <f>E12</f>
        <v>260</v>
      </c>
    </row>
    <row r="24" spans="2:5" ht="20.100000000000001" customHeight="1">
      <c r="B24" s="351" t="s">
        <v>181</v>
      </c>
      <c r="C24" s="191" t="str">
        <f ca="1">IF(C21="","",C21/C23)</f>
        <v/>
      </c>
      <c r="D24" s="191" t="str">
        <f t="shared" ref="D24:E24" si="3">IF(D21="","",D21/D23)</f>
        <v/>
      </c>
      <c r="E24" s="191" t="str">
        <f t="shared" si="3"/>
        <v/>
      </c>
    </row>
    <row r="25" spans="2:5" ht="20.100000000000001" customHeight="1">
      <c r="B25" s="352"/>
      <c r="C25" s="352"/>
      <c r="D25" s="352"/>
      <c r="E25" s="352"/>
    </row>
    <row r="26" spans="2:5" ht="20.100000000000001" customHeight="1">
      <c r="B26" s="352"/>
      <c r="C26" s="352"/>
      <c r="D26" s="352"/>
      <c r="E26" s="352"/>
    </row>
    <row r="27" spans="2:5" ht="20.100000000000001" customHeight="1">
      <c r="B27" s="352"/>
      <c r="C27" s="352"/>
      <c r="D27" s="352"/>
      <c r="E27" s="352"/>
    </row>
    <row r="28" spans="2:5" ht="20.100000000000001" customHeight="1">
      <c r="B28" s="352"/>
      <c r="C28" s="352"/>
      <c r="D28" s="352"/>
      <c r="E28" s="352"/>
    </row>
    <row r="29" spans="2:5" ht="20.100000000000001" customHeight="1">
      <c r="B29" s="352"/>
      <c r="C29" s="352"/>
      <c r="D29" s="352"/>
      <c r="E29" s="352"/>
    </row>
    <row r="30" spans="2:5" ht="20.100000000000001" customHeight="1">
      <c r="B30" s="352"/>
      <c r="C30" s="352"/>
      <c r="D30" s="352"/>
      <c r="E30" s="352"/>
    </row>
    <row r="31" spans="2:5" ht="20.100000000000001" customHeight="1"/>
    <row r="32" spans="2:5" ht="20.100000000000001" customHeight="1"/>
  </sheetData>
  <customSheetViews>
    <customSheetView guid="{54D98F1E-53D0-4851-8E21-D6B23A970F0C}">
      <selection activeCell="C34" sqref="C34"/>
      <pageMargins left="0.7" right="0.7" top="0.75" bottom="0.75" header="0.3" footer="0.3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C34" sqref="C34"/>
      <pageMargins left="0.7" right="0.7" top="0.75" bottom="0.75" header="0.3" footer="0.3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C34" sqref="C34"/>
      <pageMargins left="0.7" right="0.7" top="0.75" bottom="0.75" header="0.3" footer="0.3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2">
    <mergeCell ref="B1:E1"/>
    <mergeCell ref="B16:E16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I100"/>
  <sheetViews>
    <sheetView workbookViewId="0">
      <selection activeCell="C4" sqref="C4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ht="33" customHeight="1">
      <c r="A1" s="726" t="s">
        <v>45</v>
      </c>
      <c r="B1" s="727"/>
      <c r="C1" s="727"/>
      <c r="D1" s="727"/>
      <c r="E1" s="727"/>
      <c r="F1" s="728"/>
      <c r="H1" s="725" t="s">
        <v>377</v>
      </c>
      <c r="I1" s="725"/>
    </row>
    <row r="2" spans="1:9" ht="15" customHeight="1">
      <c r="A2" s="40" t="s">
        <v>147</v>
      </c>
      <c r="B2" s="9"/>
      <c r="C2" s="29" t="s">
        <v>356</v>
      </c>
      <c r="D2" s="9"/>
      <c r="E2" s="9"/>
      <c r="F2" s="41"/>
      <c r="H2" s="725"/>
      <c r="I2" s="725"/>
    </row>
    <row r="3" spans="1:9" ht="15" customHeight="1">
      <c r="A3" s="42" t="s">
        <v>149</v>
      </c>
      <c r="B3" s="10"/>
      <c r="C3" s="79">
        <f>'Plan financement'!C59+'Plan financement'!E59</f>
        <v>0</v>
      </c>
      <c r="D3" s="80" t="s">
        <v>152</v>
      </c>
      <c r="E3" s="10"/>
      <c r="F3" s="44"/>
    </row>
    <row r="4" spans="1:9" ht="15" customHeight="1">
      <c r="A4" s="42" t="s">
        <v>150</v>
      </c>
      <c r="B4" s="10"/>
      <c r="C4" s="87">
        <f>'Plan financement'!J59/12</f>
        <v>3</v>
      </c>
      <c r="D4" s="45" t="s">
        <v>46</v>
      </c>
      <c r="E4" s="43">
        <f>C4*12</f>
        <v>36</v>
      </c>
      <c r="F4" s="44" t="s">
        <v>47</v>
      </c>
    </row>
    <row r="5" spans="1:9" ht="15" customHeight="1">
      <c r="A5" s="42" t="s">
        <v>151</v>
      </c>
      <c r="B5" s="46"/>
      <c r="C5" s="30">
        <f>'Plan financement'!K59</f>
        <v>0</v>
      </c>
      <c r="D5" s="45" t="s">
        <v>46</v>
      </c>
      <c r="E5" s="81">
        <f>C3/E4</f>
        <v>0</v>
      </c>
      <c r="F5" s="44" t="s">
        <v>157</v>
      </c>
    </row>
    <row r="6" spans="1:9" ht="15" customHeight="1">
      <c r="A6" s="48"/>
      <c r="B6" s="13"/>
      <c r="C6" s="13"/>
      <c r="D6" s="13"/>
      <c r="E6" s="13"/>
      <c r="F6" s="49"/>
    </row>
    <row r="7" spans="1:9" ht="15" customHeight="1">
      <c r="A7" s="729" t="s">
        <v>48</v>
      </c>
      <c r="B7" s="729" t="s">
        <v>350</v>
      </c>
      <c r="C7" s="729" t="s">
        <v>50</v>
      </c>
      <c r="D7" s="729" t="s">
        <v>51</v>
      </c>
      <c r="E7" s="729" t="s">
        <v>52</v>
      </c>
      <c r="F7" s="729" t="s">
        <v>351</v>
      </c>
    </row>
    <row r="8" spans="1:9" ht="15" customHeight="1">
      <c r="A8" s="730"/>
      <c r="B8" s="730"/>
      <c r="C8" s="730"/>
      <c r="D8" s="730"/>
      <c r="E8" s="730"/>
      <c r="F8" s="730"/>
    </row>
    <row r="9" spans="1:9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55c663-199b-4aad-b538-daeacb4859fd" xsi:nil="true"/>
    <lcf76f155ced4ddcb4097134ff3c332f xmlns="1d5a6d97-d30b-462b-a5ee-87cf99553a8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E082A2D3C42748BE94C985240E97E5" ma:contentTypeVersion="16" ma:contentTypeDescription="Crée un document." ma:contentTypeScope="" ma:versionID="8357bbe7150810025a41fb3e78bbd2fa">
  <xsd:schema xmlns:xsd="http://www.w3.org/2001/XMLSchema" xmlns:xs="http://www.w3.org/2001/XMLSchema" xmlns:p="http://schemas.microsoft.com/office/2006/metadata/properties" xmlns:ns2="b755c663-199b-4aad-b538-daeacb4859fd" xmlns:ns3="1d5a6d97-d30b-462b-a5ee-87cf99553a82" targetNamespace="http://schemas.microsoft.com/office/2006/metadata/properties" ma:root="true" ma:fieldsID="d16aa0784de7f14deecac914fd84ee28" ns2:_="" ns3:_="">
    <xsd:import namespace="b755c663-199b-4aad-b538-daeacb4859fd"/>
    <xsd:import namespace="1d5a6d97-d30b-462b-a5ee-87cf99553a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5c663-199b-4aad-b538-daeacb485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d623be2-a748-46e7-998f-c506f09b3344}" ma:internalName="TaxCatchAll" ma:showField="CatchAllData" ma:web="b755c663-199b-4aad-b538-daeacb485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a6d97-d30b-462b-a5ee-87cf99553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47c2a6ec-92ca-4c82-9b38-6ee9941879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CF7D6-B9D4-484E-A85A-D7FEB2A4D022}">
  <ds:schemaRefs>
    <ds:schemaRef ds:uri="http://schemas.microsoft.com/office/2006/metadata/properties"/>
    <ds:schemaRef ds:uri="http://schemas.microsoft.com/office/infopath/2007/PartnerControls"/>
    <ds:schemaRef ds:uri="b755c663-199b-4aad-b538-daeacb4859fd"/>
    <ds:schemaRef ds:uri="1d5a6d97-d30b-462b-a5ee-87cf99553a82"/>
  </ds:schemaRefs>
</ds:datastoreItem>
</file>

<file path=customXml/itemProps2.xml><?xml version="1.0" encoding="utf-8"?>
<ds:datastoreItem xmlns:ds="http://schemas.openxmlformats.org/officeDocument/2006/customXml" ds:itemID="{98E18AA0-CA9F-4A83-9607-8EE7B1469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5c663-199b-4aad-b538-daeacb4859fd"/>
    <ds:schemaRef ds:uri="1d5a6d97-d30b-462b-a5ee-87cf99553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CA9E02-6C46-4643-8044-CA8CF87951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10</vt:i4>
      </vt:variant>
    </vt:vector>
  </HeadingPairs>
  <TitlesOfParts>
    <vt:vector size="24" baseType="lpstr">
      <vt:lpstr>Fiche de synthèse</vt:lpstr>
      <vt:lpstr>Plan financement</vt:lpstr>
      <vt:lpstr>FINANCEMENT</vt:lpstr>
      <vt:lpstr>CHIFFRE D'AFFAIRES </vt:lpstr>
      <vt:lpstr>Compte de résultat</vt:lpstr>
      <vt:lpstr>Besoins en fd de roulement</vt:lpstr>
      <vt:lpstr>Plan de trésorerie</vt:lpstr>
      <vt:lpstr>Seuil de rentabilité</vt:lpstr>
      <vt:lpstr>IPA PH</vt:lpstr>
      <vt:lpstr>PH BPI</vt:lpstr>
      <vt:lpstr>MPE</vt:lpstr>
      <vt:lpstr>Créasol</vt:lpstr>
      <vt:lpstr>Autre emprunt</vt:lpstr>
      <vt:lpstr>Base de données IPA</vt:lpstr>
      <vt:lpstr>NACCRE</vt:lpstr>
      <vt:lpstr>PAI</vt:lpstr>
      <vt:lpstr>'Besoins en fd de roulement'!Zone_d_impression</vt:lpstr>
      <vt:lpstr>'CHIFFRE D''AFFAIRES '!Zone_d_impression</vt:lpstr>
      <vt:lpstr>'Compte de résultat'!Zone_d_impression</vt:lpstr>
      <vt:lpstr>'Fiche de synthèse'!Zone_d_impression</vt:lpstr>
      <vt:lpstr>FINANCEMENT!Zone_d_impression</vt:lpstr>
      <vt:lpstr>'Plan de trésorerie'!Zone_d_impression</vt:lpstr>
      <vt:lpstr>'Plan financement'!Zone_d_impression</vt:lpstr>
      <vt:lpstr>'Seuil de rentabilité'!Zone_d_impression</vt:lpstr>
    </vt:vector>
  </TitlesOfParts>
  <Company>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 NIEL</cp:lastModifiedBy>
  <cp:lastPrinted>2023-11-13T15:03:21Z</cp:lastPrinted>
  <dcterms:created xsi:type="dcterms:W3CDTF">2002-05-28T15:50:35Z</dcterms:created>
  <dcterms:modified xsi:type="dcterms:W3CDTF">2025-09-09T09:08:34Z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0x01010098E082A2D3C42748BE94C985240E97E5</vt:lpwstr>
  </property>
  <property fmtid="{D5CDD505-2E9C-101B-9397-08002B2CF9AE}" pid="3" name="MediaServiceImageTags">
    <vt:lpwstr/>
  </property>
</Properties>
</file>