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Nas_PAI\Public\Data\DOSSIERS CREATEUR\DOSSIERS TYPE IPA\DOSSIER IPA A ENVOYER\"/>
    </mc:Choice>
  </mc:AlternateContent>
  <xr:revisionPtr revIDLastSave="0" documentId="13_ncr:1_{64606F35-AD8D-4286-AAE9-1D60094ECAA9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Fiche de synthèse" sheetId="2" r:id="rId1"/>
    <sheet name="Plan financement" sheetId="4" r:id="rId2"/>
    <sheet name="CHIFFRE D'AFFAIRES " sheetId="25" r:id="rId3"/>
    <sheet name="Compte de résultat" sheetId="6" r:id="rId4"/>
    <sheet name="Plan de trésorerie" sheetId="26" r:id="rId5"/>
    <sheet name="Besoins en fd de roulement" sheetId="7" r:id="rId6"/>
    <sheet name="Seuil de rentabilité" sheetId="9" r:id="rId7"/>
    <sheet name="IPA PH" sheetId="10" state="hidden" r:id="rId8"/>
    <sheet name="PH BPI" sheetId="30" state="hidden" r:id="rId9"/>
    <sheet name="MPE" sheetId="11" state="hidden" r:id="rId10"/>
    <sheet name="Banque" sheetId="12" state="hidden" r:id="rId11"/>
    <sheet name="Créasol" sheetId="29" state="hidden" r:id="rId12"/>
    <sheet name="Autre emprunt" sheetId="13" state="hidden" r:id="rId13"/>
    <sheet name="Base de données IPA" sheetId="27" state="hidden" r:id="rId14"/>
  </sheets>
  <definedNames>
    <definedName name="_xlnm._FilterDatabase" localSheetId="1" hidden="1">'Plan financement'!$A$2:$F$73</definedName>
    <definedName name="Z_0543D322_CF98_4D3D_9CC9_E67E6170A3BD_.wvu.Cols" localSheetId="1" hidden="1">'Plan financement'!$J:$L</definedName>
    <definedName name="Z_0543D322_CF98_4D3D_9CC9_E67E6170A3BD_.wvu.PrintArea" localSheetId="5" hidden="1">'Besoins en fd de roulement'!$B$1:$E$30</definedName>
    <definedName name="Z_0543D322_CF98_4D3D_9CC9_E67E6170A3BD_.wvu.PrintArea" localSheetId="3" hidden="1">'Compte de résultat'!$B$1:$E$75</definedName>
    <definedName name="Z_0543D322_CF98_4D3D_9CC9_E67E6170A3BD_.wvu.PrintArea" localSheetId="1" hidden="1">'Plan financement'!$B$1:$F$73</definedName>
    <definedName name="Z_0543D322_CF98_4D3D_9CC9_E67E6170A3BD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0543D322_CF98_4D3D_9CC9_E67E6170A3BD_.wvu.Rows" localSheetId="3" hidden="1">'Compte de résultat'!$2:$2</definedName>
    <definedName name="Z_25662571_BA8B_4104_B7BE_8F3787F26F17_.wvu.Cols" localSheetId="1" hidden="1">'Plan financement'!$J:$L</definedName>
    <definedName name="Z_25662571_BA8B_4104_B7BE_8F3787F26F17_.wvu.PrintArea" localSheetId="5" hidden="1">'Besoins en fd de roulement'!$B$1:$E$30</definedName>
    <definedName name="Z_25662571_BA8B_4104_B7BE_8F3787F26F17_.wvu.PrintArea" localSheetId="3" hidden="1">'Compte de résultat'!$B$1:$E$75</definedName>
    <definedName name="Z_25662571_BA8B_4104_B7BE_8F3787F26F17_.wvu.PrintArea" localSheetId="1" hidden="1">'Plan financement'!$B$1:$F$73</definedName>
    <definedName name="Z_25662571_BA8B_4104_B7BE_8F3787F26F17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25662571_BA8B_4104_B7BE_8F3787F26F17_.wvu.Rows" localSheetId="3" hidden="1">'Compte de résultat'!$2:$2</definedName>
    <definedName name="Z_54D98F1E_53D0_4851_8E21_D6B23A970F0C_.wvu.Cols" localSheetId="1" hidden="1">'Plan financement'!$J:$L</definedName>
    <definedName name="Z_54D98F1E_53D0_4851_8E21_D6B23A970F0C_.wvu.PrintArea" localSheetId="5" hidden="1">'Besoins en fd de roulement'!$B$1:$E$30</definedName>
    <definedName name="Z_54D98F1E_53D0_4851_8E21_D6B23A970F0C_.wvu.PrintArea" localSheetId="3" hidden="1">'Compte de résultat'!$B$1:$E$75</definedName>
    <definedName name="Z_54D98F1E_53D0_4851_8E21_D6B23A970F0C_.wvu.PrintArea" localSheetId="1" hidden="1">'Plan financement'!$B$1:$F$73</definedName>
    <definedName name="Z_54D98F1E_53D0_4851_8E21_D6B23A970F0C_.wvu.Rows" localSheetId="5" hidden="1">'Besoins en fd de roulement'!$5:$5,'Besoins en fd de roulement'!$14:$14,'Besoins en fd de roulement'!#REF!,'Besoins en fd de roulement'!#REF!,'Besoins en fd de roulement'!#REF!,'Besoins en fd de roulement'!#REF!</definedName>
    <definedName name="Z_54D98F1E_53D0_4851_8E21_D6B23A970F0C_.wvu.Rows" localSheetId="3" hidden="1">'Compte de résultat'!$2:$2</definedName>
    <definedName name="_xlnm.Print_Area" localSheetId="10">Banque!$A$1:$F$101</definedName>
    <definedName name="_xlnm.Print_Area" localSheetId="5">'Besoins en fd de roulement'!$B$1:$J$37</definedName>
    <definedName name="_xlnm.Print_Area" localSheetId="2">'CHIFFRE D''AFFAIRES '!$B$1:$O$59</definedName>
    <definedName name="_xlnm.Print_Area" localSheetId="3">'Compte de résultat'!$B$1:$E$75</definedName>
    <definedName name="_xlnm.Print_Area" localSheetId="0">'Fiche de synthèse'!$B$1:$E$41</definedName>
    <definedName name="_xlnm.Print_Area" localSheetId="4">'Plan de trésorerie'!$B$1:$N$113</definedName>
    <definedName name="_xlnm.Print_Area" localSheetId="1">'Plan financement'!$B$1:$F$73</definedName>
    <definedName name="_xlnm.Print_Area" localSheetId="6">'Seuil de rentabilité'!$B$1:$E$30</definedName>
  </definedNames>
  <calcPr calcId="191029"/>
  <customWorkbookViews>
    <customWorkbookView name="Valued Acer Customer - Affichage personnalisé" guid="{54D98F1E-53D0-4851-8E21-D6B23A970F0C}" mergeInterval="0" personalView="1" maximized="1" xWindow="1" yWindow="1" windowWidth="1012" windowHeight="525" tabRatio="948" activeSheetId="4"/>
    <customWorkbookView name="Isabelle-C - Affichage personnalisé" guid="{25662571-BA8B-4104-B7BE-8F3787F26F17}" mergeInterval="0" personalView="1" maximized="1" windowWidth="776" windowHeight="566" tabRatio="948" activeSheetId="23"/>
    <customWorkbookView name="charge-mission - Affichage personnalisé" guid="{0543D322-CF98-4D3D-9CC9-E67E6170A3BD}" mergeInterval="0" personalView="1" maximized="1" xWindow="1" yWindow="1" windowWidth="1280" windowHeight="803" tabRatio="9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D29" i="2"/>
  <c r="E22" i="2"/>
  <c r="C30" i="2"/>
  <c r="C23" i="2"/>
  <c r="C21" i="2"/>
  <c r="D51" i="4"/>
  <c r="E51" i="4"/>
  <c r="F51" i="4"/>
  <c r="C51" i="4"/>
  <c r="C5" i="9"/>
  <c r="D133" i="26"/>
  <c r="E133" i="26"/>
  <c r="F133" i="26"/>
  <c r="G133" i="26"/>
  <c r="H133" i="26"/>
  <c r="I133" i="26"/>
  <c r="J133" i="26"/>
  <c r="K133" i="26"/>
  <c r="L133" i="26"/>
  <c r="M133" i="26"/>
  <c r="N133" i="26"/>
  <c r="D130" i="26"/>
  <c r="E130" i="26"/>
  <c r="F130" i="26"/>
  <c r="G130" i="26"/>
  <c r="H130" i="26"/>
  <c r="I130" i="26"/>
  <c r="J130" i="26"/>
  <c r="K130" i="26"/>
  <c r="L130" i="26"/>
  <c r="M130" i="26"/>
  <c r="N130" i="26"/>
  <c r="D127" i="26"/>
  <c r="E127" i="26"/>
  <c r="F127" i="26"/>
  <c r="G127" i="26"/>
  <c r="H127" i="26"/>
  <c r="I127" i="26"/>
  <c r="J127" i="26"/>
  <c r="K127" i="26"/>
  <c r="L127" i="26"/>
  <c r="M127" i="26"/>
  <c r="N127" i="26"/>
  <c r="C127" i="26"/>
  <c r="D119" i="26"/>
  <c r="E119" i="26"/>
  <c r="C119" i="26"/>
  <c r="N118" i="26"/>
  <c r="N119" i="26" s="1"/>
  <c r="M118" i="26"/>
  <c r="M119" i="26" s="1"/>
  <c r="L118" i="26"/>
  <c r="L119" i="26" s="1"/>
  <c r="K118" i="26"/>
  <c r="K119" i="26" s="1"/>
  <c r="J118" i="26"/>
  <c r="J119" i="26" s="1"/>
  <c r="I118" i="26"/>
  <c r="I119" i="26" s="1"/>
  <c r="H118" i="26"/>
  <c r="H119" i="26" s="1"/>
  <c r="G118" i="26"/>
  <c r="G119" i="26" s="1"/>
  <c r="F118" i="26"/>
  <c r="F119" i="26" s="1"/>
  <c r="D100" i="26"/>
  <c r="E100" i="26"/>
  <c r="F100" i="26"/>
  <c r="H100" i="26"/>
  <c r="I100" i="26"/>
  <c r="K100" i="26"/>
  <c r="L100" i="26"/>
  <c r="N100" i="26"/>
  <c r="C100" i="26"/>
  <c r="C3" i="29"/>
  <c r="B105" i="26"/>
  <c r="C66" i="26"/>
  <c r="P66" i="26" s="1"/>
  <c r="B44" i="4"/>
  <c r="B66" i="26" s="1"/>
  <c r="K61" i="4"/>
  <c r="E44" i="4" s="1"/>
  <c r="H61" i="4"/>
  <c r="O14" i="25"/>
  <c r="C14" i="25"/>
  <c r="E45" i="25"/>
  <c r="F45" i="25"/>
  <c r="G45" i="25"/>
  <c r="H45" i="25"/>
  <c r="I45" i="25"/>
  <c r="J45" i="25"/>
  <c r="K45" i="25"/>
  <c r="L45" i="25"/>
  <c r="M45" i="25"/>
  <c r="N45" i="25"/>
  <c r="D45" i="25"/>
  <c r="D28" i="25"/>
  <c r="E31" i="25"/>
  <c r="C40" i="4"/>
  <c r="L105" i="26" l="1"/>
  <c r="H105" i="26"/>
  <c r="D105" i="26"/>
  <c r="G105" i="26"/>
  <c r="N105" i="26"/>
  <c r="F105" i="26"/>
  <c r="M105" i="26"/>
  <c r="E105" i="26"/>
  <c r="K105" i="26"/>
  <c r="J105" i="26"/>
  <c r="I105" i="26"/>
  <c r="D44" i="4"/>
  <c r="F44" i="4" s="1"/>
  <c r="C28" i="25"/>
  <c r="C45" i="25" s="1"/>
  <c r="D23" i="25"/>
  <c r="C52" i="4"/>
  <c r="C4" i="30"/>
  <c r="E4" i="30" s="1"/>
  <c r="C17" i="2"/>
  <c r="C3" i="30"/>
  <c r="B9" i="30" s="1"/>
  <c r="C5" i="30"/>
  <c r="B42" i="4"/>
  <c r="C92" i="26"/>
  <c r="C78" i="26"/>
  <c r="C68" i="26"/>
  <c r="P68" i="26" s="1"/>
  <c r="C69" i="26"/>
  <c r="P69" i="26" s="1"/>
  <c r="C70" i="26"/>
  <c r="P70" i="26" s="1"/>
  <c r="C71" i="26"/>
  <c r="P71" i="26" s="1"/>
  <c r="C67" i="26"/>
  <c r="P67" i="26" s="1"/>
  <c r="C64" i="26"/>
  <c r="P64" i="26" s="1"/>
  <c r="C65" i="26"/>
  <c r="P65" i="26" s="1"/>
  <c r="C63" i="26"/>
  <c r="B71" i="26"/>
  <c r="B70" i="26"/>
  <c r="B68" i="26"/>
  <c r="B67" i="26"/>
  <c r="B63" i="26"/>
  <c r="B69" i="26"/>
  <c r="B65" i="26"/>
  <c r="B64" i="26"/>
  <c r="B20" i="26"/>
  <c r="B21" i="26"/>
  <c r="D57" i="6"/>
  <c r="E57" i="6"/>
  <c r="C57" i="6"/>
  <c r="D13" i="9"/>
  <c r="E13" i="9"/>
  <c r="C62" i="4"/>
  <c r="D52" i="4"/>
  <c r="E52" i="4"/>
  <c r="F52" i="4"/>
  <c r="D31" i="4"/>
  <c r="D18" i="4"/>
  <c r="D38" i="4" s="1"/>
  <c r="E18" i="4"/>
  <c r="E38" i="4" s="1"/>
  <c r="F18" i="4"/>
  <c r="F38" i="4" s="1"/>
  <c r="C18" i="4"/>
  <c r="D3" i="4"/>
  <c r="E3" i="4"/>
  <c r="F3" i="4"/>
  <c r="C3" i="4"/>
  <c r="E33" i="2"/>
  <c r="E34" i="2"/>
  <c r="D27" i="2"/>
  <c r="J59" i="4"/>
  <c r="H59" i="4"/>
  <c r="E27" i="2"/>
  <c r="C70" i="4" l="1"/>
  <c r="C26" i="30"/>
  <c r="E9" i="30"/>
  <c r="C42" i="30"/>
  <c r="C43" i="30"/>
  <c r="C44" i="30"/>
  <c r="C48" i="30"/>
  <c r="C56" i="30"/>
  <c r="C63" i="30"/>
  <c r="C59" i="30"/>
  <c r="C55" i="30"/>
  <c r="C51" i="30"/>
  <c r="C45" i="30"/>
  <c r="C41" i="30"/>
  <c r="C37" i="30"/>
  <c r="C31" i="30"/>
  <c r="C27" i="30"/>
  <c r="C23" i="30"/>
  <c r="C17" i="30"/>
  <c r="C13" i="30"/>
  <c r="C9" i="30"/>
  <c r="C58" i="30"/>
  <c r="C54" i="30"/>
  <c r="C50" i="30"/>
  <c r="C18" i="30"/>
  <c r="C19" i="30"/>
  <c r="C20" i="30"/>
  <c r="C28" i="30"/>
  <c r="C29" i="30"/>
  <c r="C30" i="30"/>
  <c r="C38" i="30"/>
  <c r="C39" i="30"/>
  <c r="C40" i="30"/>
  <c r="C53" i="30"/>
  <c r="C35" i="30"/>
  <c r="C36" i="30"/>
  <c r="C52" i="30"/>
  <c r="C64" i="30"/>
  <c r="C32" i="30"/>
  <c r="C33" i="30"/>
  <c r="E5" i="30"/>
  <c r="K59" i="4" s="1"/>
  <c r="C14" i="30"/>
  <c r="C15" i="30"/>
  <c r="C16" i="30"/>
  <c r="C24" i="30"/>
  <c r="C25" i="30"/>
  <c r="C10" i="30"/>
  <c r="C11" i="30"/>
  <c r="C12" i="30"/>
  <c r="C22" i="30"/>
  <c r="C46" i="30"/>
  <c r="C49" i="30"/>
  <c r="C57" i="30"/>
  <c r="P17" i="26"/>
  <c r="Q17" i="26" s="1"/>
  <c r="P18" i="26"/>
  <c r="Q18" i="26" s="1"/>
  <c r="P19" i="26"/>
  <c r="Q19" i="26" s="1"/>
  <c r="B17" i="26"/>
  <c r="B18" i="26"/>
  <c r="B19" i="26"/>
  <c r="P31" i="26"/>
  <c r="Q31" i="26" s="1"/>
  <c r="B47" i="4"/>
  <c r="F103" i="26" l="1"/>
  <c r="J103" i="26"/>
  <c r="N103" i="26"/>
  <c r="G103" i="26"/>
  <c r="K103" i="26"/>
  <c r="D103" i="26"/>
  <c r="H103" i="26"/>
  <c r="L103" i="26"/>
  <c r="E103" i="26"/>
  <c r="I103" i="26"/>
  <c r="M103" i="26"/>
  <c r="C47" i="30"/>
  <c r="F42" i="4" s="1"/>
  <c r="C60" i="30"/>
  <c r="C34" i="30"/>
  <c r="E42" i="4" s="1"/>
  <c r="C21" i="30"/>
  <c r="D42" i="4" s="1"/>
  <c r="D9" i="30"/>
  <c r="P27" i="26"/>
  <c r="Q27" i="26" s="1"/>
  <c r="F9" i="30" l="1"/>
  <c r="B10" i="30" s="1"/>
  <c r="E10" i="30" l="1"/>
  <c r="H35" i="7"/>
  <c r="I35" i="7" l="1"/>
  <c r="J35" i="7" s="1"/>
  <c r="H37" i="7"/>
  <c r="D10" i="30"/>
  <c r="B74" i="26"/>
  <c r="F10" i="30" l="1"/>
  <c r="B11" i="30" s="1"/>
  <c r="B22" i="26"/>
  <c r="B16" i="26"/>
  <c r="B99" i="26"/>
  <c r="C75" i="26"/>
  <c r="C87" i="26"/>
  <c r="P87" i="26" s="1"/>
  <c r="Q87" i="26" s="1"/>
  <c r="B87" i="26"/>
  <c r="I17" i="4"/>
  <c r="J17" i="4"/>
  <c r="K17" i="4"/>
  <c r="C82" i="26"/>
  <c r="P82" i="26" s="1"/>
  <c r="Q82" i="26" s="1"/>
  <c r="C85" i="26"/>
  <c r="P85" i="26" s="1"/>
  <c r="Q85" i="26" s="1"/>
  <c r="C84" i="26"/>
  <c r="P84" i="26" s="1"/>
  <c r="C86" i="26"/>
  <c r="P86" i="26" s="1"/>
  <c r="Q86" i="26" s="1"/>
  <c r="C89" i="26"/>
  <c r="C90" i="26"/>
  <c r="C91" i="26"/>
  <c r="C93" i="26"/>
  <c r="C94" i="26"/>
  <c r="C95" i="26"/>
  <c r="C96" i="26"/>
  <c r="C97" i="26"/>
  <c r="C98" i="26"/>
  <c r="C88" i="26"/>
  <c r="P88" i="26" s="1"/>
  <c r="C76" i="26"/>
  <c r="C77" i="26"/>
  <c r="B89" i="26"/>
  <c r="B90" i="26"/>
  <c r="B91" i="26"/>
  <c r="B92" i="26"/>
  <c r="B93" i="26"/>
  <c r="B94" i="26"/>
  <c r="B95" i="26"/>
  <c r="B96" i="26"/>
  <c r="B97" i="26"/>
  <c r="B98" i="26"/>
  <c r="B88" i="26"/>
  <c r="C81" i="26"/>
  <c r="P81" i="26" s="1"/>
  <c r="C83" i="26"/>
  <c r="P83" i="26" s="1"/>
  <c r="B81" i="26"/>
  <c r="B82" i="26"/>
  <c r="B83" i="26"/>
  <c r="B84" i="26"/>
  <c r="B85" i="26"/>
  <c r="B86" i="26"/>
  <c r="C79" i="26"/>
  <c r="P79" i="26" s="1"/>
  <c r="C80" i="26"/>
  <c r="P80" i="26" s="1"/>
  <c r="B78" i="26"/>
  <c r="B79" i="26"/>
  <c r="B80" i="26"/>
  <c r="B77" i="26"/>
  <c r="B76" i="26"/>
  <c r="B75" i="26"/>
  <c r="C74" i="26"/>
  <c r="C133" i="26" l="1"/>
  <c r="E11" i="30"/>
  <c r="Q84" i="26"/>
  <c r="P97" i="26"/>
  <c r="Q97" i="26" s="1"/>
  <c r="P98" i="26"/>
  <c r="Q98" i="26" s="1"/>
  <c r="P16" i="26"/>
  <c r="P21" i="26"/>
  <c r="P22" i="26"/>
  <c r="P23" i="26"/>
  <c r="P24" i="26"/>
  <c r="P25" i="26"/>
  <c r="P26" i="26"/>
  <c r="P28" i="26"/>
  <c r="P29" i="26"/>
  <c r="P30" i="26"/>
  <c r="P32" i="26"/>
  <c r="P33" i="26"/>
  <c r="P34" i="26"/>
  <c r="P35" i="26"/>
  <c r="P36" i="26"/>
  <c r="P37" i="26"/>
  <c r="P38" i="26"/>
  <c r="P40" i="26"/>
  <c r="P42" i="26"/>
  <c r="P43" i="26"/>
  <c r="P44" i="26"/>
  <c r="P45" i="26"/>
  <c r="Q45" i="26" s="1"/>
  <c r="P46" i="26"/>
  <c r="Q46" i="26" s="1"/>
  <c r="P47" i="26"/>
  <c r="Q47" i="26" s="1"/>
  <c r="P48" i="26"/>
  <c r="P49" i="26"/>
  <c r="P39" i="26"/>
  <c r="P50" i="26"/>
  <c r="P51" i="26"/>
  <c r="Q51" i="26" s="1"/>
  <c r="P52" i="26"/>
  <c r="P53" i="26"/>
  <c r="P56" i="26"/>
  <c r="P57" i="26"/>
  <c r="D12" i="2"/>
  <c r="E12" i="2" s="1"/>
  <c r="E3" i="9" s="1"/>
  <c r="D11" i="30" l="1"/>
  <c r="B27" i="25"/>
  <c r="B44" i="25"/>
  <c r="E18" i="9"/>
  <c r="C22" i="7"/>
  <c r="J13" i="7"/>
  <c r="C13" i="7"/>
  <c r="H4" i="7"/>
  <c r="I22" i="7"/>
  <c r="C3" i="9"/>
  <c r="D13" i="7"/>
  <c r="I4" i="7"/>
  <c r="E4" i="7"/>
  <c r="E22" i="7"/>
  <c r="H22" i="7"/>
  <c r="D4" i="7"/>
  <c r="J4" i="7"/>
  <c r="I13" i="7"/>
  <c r="H32" i="7"/>
  <c r="J32" i="7"/>
  <c r="C4" i="7"/>
  <c r="E13" i="7"/>
  <c r="D22" i="7"/>
  <c r="H13" i="7"/>
  <c r="J22" i="7"/>
  <c r="I32" i="7"/>
  <c r="D3" i="9"/>
  <c r="C18" i="9"/>
  <c r="D18" i="9"/>
  <c r="F11" i="30" l="1"/>
  <c r="B12" i="30" s="1"/>
  <c r="E28" i="25"/>
  <c r="E12" i="30" l="1"/>
  <c r="F28" i="25"/>
  <c r="B50" i="27"/>
  <c r="E50" i="27" s="1"/>
  <c r="B51" i="27"/>
  <c r="E51" i="27" s="1"/>
  <c r="B49" i="27"/>
  <c r="E49" i="27" s="1"/>
  <c r="B48" i="27"/>
  <c r="E48" i="27" s="1"/>
  <c r="B44" i="27"/>
  <c r="E44" i="27" s="1"/>
  <c r="B43" i="27"/>
  <c r="E43" i="27" s="1"/>
  <c r="B42" i="27"/>
  <c r="E42" i="27" s="1"/>
  <c r="B41" i="27"/>
  <c r="E41" i="27" s="1"/>
  <c r="B37" i="27"/>
  <c r="B36" i="27"/>
  <c r="E36" i="27" s="1"/>
  <c r="B35" i="27"/>
  <c r="E35" i="27" s="1"/>
  <c r="B34" i="27"/>
  <c r="E34" i="27" s="1"/>
  <c r="E37" i="27"/>
  <c r="G28" i="25" l="1"/>
  <c r="D12" i="30"/>
  <c r="H28" i="25" l="1"/>
  <c r="F12" i="30"/>
  <c r="B13" i="30" s="1"/>
  <c r="E30" i="27"/>
  <c r="E29" i="27"/>
  <c r="E28" i="27"/>
  <c r="E27" i="27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C5" i="29"/>
  <c r="C4" i="29"/>
  <c r="E4" i="29" s="1"/>
  <c r="B9" i="29"/>
  <c r="D23" i="2"/>
  <c r="D22" i="2"/>
  <c r="H65" i="4"/>
  <c r="D53" i="6"/>
  <c r="D51" i="6" s="1"/>
  <c r="E53" i="6"/>
  <c r="E51" i="6" s="1"/>
  <c r="C53" i="6"/>
  <c r="C51" i="6" s="1"/>
  <c r="P94" i="26"/>
  <c r="Q94" i="26" s="1"/>
  <c r="P63" i="26"/>
  <c r="C62" i="26"/>
  <c r="C72" i="26" s="1"/>
  <c r="B55" i="25"/>
  <c r="B52" i="25"/>
  <c r="B49" i="25"/>
  <c r="B46" i="25"/>
  <c r="B38" i="25"/>
  <c r="B35" i="25"/>
  <c r="B32" i="25"/>
  <c r="B29" i="25"/>
  <c r="B21" i="25"/>
  <c r="B18" i="25"/>
  <c r="B15" i="25"/>
  <c r="B12" i="25"/>
  <c r="C10" i="6"/>
  <c r="C38" i="4"/>
  <c r="B6" i="6"/>
  <c r="B7" i="26" s="1"/>
  <c r="B7" i="6"/>
  <c r="B8" i="26" s="1"/>
  <c r="B8" i="6"/>
  <c r="B9" i="26" s="1"/>
  <c r="B5" i="6"/>
  <c r="B6" i="26" s="1"/>
  <c r="D36" i="2"/>
  <c r="D28" i="2"/>
  <c r="D26" i="2"/>
  <c r="C3" i="13"/>
  <c r="B9" i="13" s="1"/>
  <c r="C4" i="13"/>
  <c r="E4" i="13" s="1"/>
  <c r="C5" i="13"/>
  <c r="C3" i="12"/>
  <c r="B9" i="12" s="1"/>
  <c r="C4" i="12"/>
  <c r="E4" i="12" s="1"/>
  <c r="C5" i="12"/>
  <c r="C3" i="11"/>
  <c r="B9" i="11" s="1"/>
  <c r="C4" i="11"/>
  <c r="E4" i="11" s="1"/>
  <c r="C5" i="11"/>
  <c r="C3" i="10"/>
  <c r="C4" i="10"/>
  <c r="E4" i="10" s="1"/>
  <c r="C5" i="10"/>
  <c r="C23" i="9"/>
  <c r="D23" i="9"/>
  <c r="D24" i="9" s="1"/>
  <c r="E23" i="9"/>
  <c r="E24" i="9" s="1"/>
  <c r="C7" i="7"/>
  <c r="C9" i="7" s="1"/>
  <c r="D7" i="7"/>
  <c r="D9" i="7" s="1"/>
  <c r="E7" i="7"/>
  <c r="E9" i="7" s="1"/>
  <c r="C16" i="7"/>
  <c r="C18" i="7" s="1"/>
  <c r="D16" i="7"/>
  <c r="D18" i="7" s="1"/>
  <c r="E16" i="7"/>
  <c r="E18" i="7" s="1"/>
  <c r="E20" i="7" s="1"/>
  <c r="E21" i="7" s="1"/>
  <c r="C24" i="7"/>
  <c r="C26" i="7" s="1"/>
  <c r="D24" i="7"/>
  <c r="D26" i="7" s="1"/>
  <c r="E24" i="7"/>
  <c r="E26" i="7" s="1"/>
  <c r="E28" i="7" s="1"/>
  <c r="H5" i="7"/>
  <c r="I5" i="7"/>
  <c r="J5" i="7"/>
  <c r="H7" i="7"/>
  <c r="H9" i="7" s="1"/>
  <c r="I7" i="7"/>
  <c r="I9" i="7" s="1"/>
  <c r="J7" i="7"/>
  <c r="J9" i="7" s="1"/>
  <c r="H14" i="7"/>
  <c r="I14" i="7"/>
  <c r="J14" i="7"/>
  <c r="H16" i="7"/>
  <c r="H18" i="7" s="1"/>
  <c r="I16" i="7"/>
  <c r="I18" i="7" s="1"/>
  <c r="J16" i="7"/>
  <c r="J18" i="7" s="1"/>
  <c r="J20" i="7" s="1"/>
  <c r="H24" i="7"/>
  <c r="H26" i="7" s="1"/>
  <c r="H28" i="7" s="1"/>
  <c r="I24" i="7"/>
  <c r="I26" i="7" s="1"/>
  <c r="J24" i="7"/>
  <c r="J26" i="7" s="1"/>
  <c r="J28" i="7" s="1"/>
  <c r="J29" i="7" s="1"/>
  <c r="J36" i="7"/>
  <c r="F35" i="4" s="1"/>
  <c r="C3" i="26"/>
  <c r="C116" i="26" s="1"/>
  <c r="D3" i="26"/>
  <c r="D116" i="26" s="1"/>
  <c r="E3" i="26"/>
  <c r="E116" i="26" s="1"/>
  <c r="F3" i="26"/>
  <c r="F116" i="26" s="1"/>
  <c r="G3" i="26"/>
  <c r="G116" i="26" s="1"/>
  <c r="Q16" i="26"/>
  <c r="Q21" i="26"/>
  <c r="Q22" i="26"/>
  <c r="Q23" i="26"/>
  <c r="Q24" i="26"/>
  <c r="Q25" i="26"/>
  <c r="Q26" i="26"/>
  <c r="Q28" i="26"/>
  <c r="Q29" i="26"/>
  <c r="Q30" i="26"/>
  <c r="Q32" i="26"/>
  <c r="Q33" i="26"/>
  <c r="Q34" i="26"/>
  <c r="Q36" i="26"/>
  <c r="Q37" i="26"/>
  <c r="Q38" i="26"/>
  <c r="Q40" i="26"/>
  <c r="Q42" i="26"/>
  <c r="Q44" i="26"/>
  <c r="Q48" i="26"/>
  <c r="Q49" i="26"/>
  <c r="Q39" i="26"/>
  <c r="Q50" i="26"/>
  <c r="D72" i="26"/>
  <c r="E72" i="26"/>
  <c r="F72" i="26"/>
  <c r="G72" i="26"/>
  <c r="H72" i="26"/>
  <c r="I72" i="26"/>
  <c r="J72" i="26"/>
  <c r="K72" i="26"/>
  <c r="L72" i="26"/>
  <c r="M72" i="26"/>
  <c r="N72" i="26"/>
  <c r="P74" i="26"/>
  <c r="P75" i="26"/>
  <c r="Q75" i="26" s="1"/>
  <c r="P76" i="26"/>
  <c r="Q76" i="26" s="1"/>
  <c r="P77" i="26"/>
  <c r="Q77" i="26" s="1"/>
  <c r="P78" i="26"/>
  <c r="Q78" i="26" s="1"/>
  <c r="Q88" i="26"/>
  <c r="P89" i="26"/>
  <c r="P90" i="26"/>
  <c r="Q90" i="26" s="1"/>
  <c r="P91" i="26"/>
  <c r="Q91" i="26" s="1"/>
  <c r="P92" i="26"/>
  <c r="P93" i="26"/>
  <c r="Q93" i="26" s="1"/>
  <c r="P95" i="26"/>
  <c r="Q95" i="26" s="1"/>
  <c r="P96" i="26"/>
  <c r="Q96" i="26" s="1"/>
  <c r="C99" i="26"/>
  <c r="C109" i="26" s="1"/>
  <c r="C129" i="26"/>
  <c r="D129" i="26"/>
  <c r="E129" i="26"/>
  <c r="F129" i="26"/>
  <c r="G129" i="26"/>
  <c r="H129" i="26"/>
  <c r="I129" i="26"/>
  <c r="J129" i="26"/>
  <c r="K129" i="26"/>
  <c r="L129" i="26"/>
  <c r="M129" i="26"/>
  <c r="N129" i="26"/>
  <c r="L2" i="6"/>
  <c r="M2" i="6"/>
  <c r="N2" i="6"/>
  <c r="D10" i="6"/>
  <c r="D5" i="9" s="1"/>
  <c r="E10" i="6"/>
  <c r="E5" i="9" s="1"/>
  <c r="C19" i="6"/>
  <c r="D19" i="6"/>
  <c r="E19" i="6"/>
  <c r="C27" i="6"/>
  <c r="D27" i="6"/>
  <c r="O13" i="25"/>
  <c r="C6" i="26"/>
  <c r="D14" i="25"/>
  <c r="E14" i="25"/>
  <c r="F14" i="25"/>
  <c r="F6" i="26" s="1"/>
  <c r="G14" i="25"/>
  <c r="H14" i="25"/>
  <c r="H6" i="26" s="1"/>
  <c r="I14" i="25"/>
  <c r="J14" i="25"/>
  <c r="J6" i="26" s="1"/>
  <c r="K14" i="25"/>
  <c r="K6" i="26" s="1"/>
  <c r="L14" i="25"/>
  <c r="M14" i="25"/>
  <c r="M6" i="26" s="1"/>
  <c r="N14" i="25"/>
  <c r="N6" i="26" s="1"/>
  <c r="O16" i="25"/>
  <c r="C17" i="25"/>
  <c r="C7" i="26" s="1"/>
  <c r="D17" i="25"/>
  <c r="D7" i="26" s="1"/>
  <c r="E17" i="25"/>
  <c r="E7" i="26" s="1"/>
  <c r="F17" i="25"/>
  <c r="F7" i="26" s="1"/>
  <c r="F120" i="26" s="1"/>
  <c r="F121" i="26" s="1"/>
  <c r="G17" i="25"/>
  <c r="H17" i="25"/>
  <c r="I17" i="25"/>
  <c r="I7" i="26" s="1"/>
  <c r="I120" i="26" s="1"/>
  <c r="I121" i="26" s="1"/>
  <c r="J17" i="25"/>
  <c r="K17" i="25"/>
  <c r="L17" i="25"/>
  <c r="M17" i="25"/>
  <c r="M7" i="26" s="1"/>
  <c r="M120" i="26" s="1"/>
  <c r="M121" i="26" s="1"/>
  <c r="N17" i="25"/>
  <c r="N7" i="26" s="1"/>
  <c r="N120" i="26" s="1"/>
  <c r="N121" i="26" s="1"/>
  <c r="O19" i="25"/>
  <c r="C20" i="25"/>
  <c r="C8" i="26" s="1"/>
  <c r="D20" i="25"/>
  <c r="D8" i="26" s="1"/>
  <c r="E20" i="25"/>
  <c r="E8" i="26" s="1"/>
  <c r="F20" i="25"/>
  <c r="F8" i="26" s="1"/>
  <c r="G20" i="25"/>
  <c r="G8" i="26" s="1"/>
  <c r="H20" i="25"/>
  <c r="H8" i="26" s="1"/>
  <c r="I20" i="25"/>
  <c r="I8" i="26" s="1"/>
  <c r="J20" i="25"/>
  <c r="J8" i="26" s="1"/>
  <c r="K20" i="25"/>
  <c r="K8" i="26" s="1"/>
  <c r="L20" i="25"/>
  <c r="L8" i="26" s="1"/>
  <c r="M20" i="25"/>
  <c r="M8" i="26" s="1"/>
  <c r="N20" i="25"/>
  <c r="N8" i="26" s="1"/>
  <c r="O22" i="25"/>
  <c r="C23" i="25"/>
  <c r="C9" i="26" s="1"/>
  <c r="D9" i="26"/>
  <c r="E23" i="25"/>
  <c r="E9" i="26" s="1"/>
  <c r="F23" i="25"/>
  <c r="F9" i="26" s="1"/>
  <c r="G23" i="25"/>
  <c r="G9" i="26" s="1"/>
  <c r="H23" i="25"/>
  <c r="H9" i="26" s="1"/>
  <c r="I23" i="25"/>
  <c r="I9" i="26" s="1"/>
  <c r="J23" i="25"/>
  <c r="J9" i="26" s="1"/>
  <c r="K23" i="25"/>
  <c r="K9" i="26" s="1"/>
  <c r="L23" i="25"/>
  <c r="L9" i="26" s="1"/>
  <c r="M23" i="25"/>
  <c r="M9" i="26" s="1"/>
  <c r="N23" i="25"/>
  <c r="N9" i="26" s="1"/>
  <c r="O30" i="25"/>
  <c r="C31" i="25"/>
  <c r="D31" i="25"/>
  <c r="F31" i="25"/>
  <c r="G31" i="25"/>
  <c r="H31" i="25"/>
  <c r="I31" i="25"/>
  <c r="J31" i="25"/>
  <c r="K31" i="25"/>
  <c r="L31" i="25"/>
  <c r="M31" i="25"/>
  <c r="N31" i="25"/>
  <c r="O33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6" i="25"/>
  <c r="C37" i="25"/>
  <c r="D37" i="25"/>
  <c r="E37" i="25"/>
  <c r="F37" i="25"/>
  <c r="G37" i="25"/>
  <c r="H37" i="25"/>
  <c r="I37" i="25"/>
  <c r="J37" i="25"/>
  <c r="K37" i="25"/>
  <c r="L37" i="25"/>
  <c r="M37" i="25"/>
  <c r="N37" i="25"/>
  <c r="O39" i="25"/>
  <c r="C40" i="25"/>
  <c r="D40" i="25"/>
  <c r="E40" i="25"/>
  <c r="F40" i="25"/>
  <c r="G40" i="25"/>
  <c r="H40" i="25"/>
  <c r="I40" i="25"/>
  <c r="J40" i="25"/>
  <c r="K40" i="25"/>
  <c r="L40" i="25"/>
  <c r="M40" i="25"/>
  <c r="N40" i="25"/>
  <c r="O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3" i="25"/>
  <c r="C54" i="25"/>
  <c r="D54" i="25"/>
  <c r="E54" i="25"/>
  <c r="F54" i="25"/>
  <c r="G54" i="25"/>
  <c r="H54" i="25"/>
  <c r="I54" i="25"/>
  <c r="J54" i="25"/>
  <c r="K54" i="25"/>
  <c r="L54" i="25"/>
  <c r="M54" i="25"/>
  <c r="N54" i="25"/>
  <c r="O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I16" i="4"/>
  <c r="J16" i="4"/>
  <c r="K16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30" i="4"/>
  <c r="J30" i="4"/>
  <c r="K30" i="4"/>
  <c r="I29" i="4"/>
  <c r="J29" i="4"/>
  <c r="K29" i="4"/>
  <c r="D37" i="4"/>
  <c r="B43" i="4"/>
  <c r="D46" i="4"/>
  <c r="B48" i="4"/>
  <c r="H58" i="4"/>
  <c r="H60" i="4"/>
  <c r="H63" i="4"/>
  <c r="H64" i="4"/>
  <c r="K64" i="4"/>
  <c r="H66" i="4"/>
  <c r="E23" i="2"/>
  <c r="E24" i="2"/>
  <c r="E26" i="2"/>
  <c r="E28" i="2"/>
  <c r="E31" i="2"/>
  <c r="D32" i="2"/>
  <c r="E32" i="2"/>
  <c r="E36" i="2"/>
  <c r="E37" i="2" l="1"/>
  <c r="H3" i="26"/>
  <c r="H116" i="26" s="1"/>
  <c r="I28" i="25"/>
  <c r="E5" i="10"/>
  <c r="K58" i="4" s="1"/>
  <c r="E68" i="4"/>
  <c r="E37" i="4"/>
  <c r="F68" i="4"/>
  <c r="F37" i="4"/>
  <c r="E13" i="30"/>
  <c r="D13" i="30" s="1"/>
  <c r="O20" i="25"/>
  <c r="C7" i="6" s="1"/>
  <c r="C80" i="12"/>
  <c r="C121" i="26"/>
  <c r="C69" i="13"/>
  <c r="C26" i="11"/>
  <c r="P99" i="26"/>
  <c r="Q99" i="26" s="1"/>
  <c r="Q89" i="26"/>
  <c r="D68" i="4"/>
  <c r="C44" i="12"/>
  <c r="C74" i="13"/>
  <c r="C14" i="12"/>
  <c r="C89" i="12"/>
  <c r="C92" i="12"/>
  <c r="C57" i="12"/>
  <c r="C40" i="12"/>
  <c r="C74" i="12"/>
  <c r="C37" i="12"/>
  <c r="C43" i="12"/>
  <c r="J31" i="4"/>
  <c r="D68" i="6" s="1"/>
  <c r="D67" i="6" s="1"/>
  <c r="I6" i="26"/>
  <c r="E6" i="26"/>
  <c r="L6" i="26"/>
  <c r="G6" i="26"/>
  <c r="D6" i="26"/>
  <c r="L7" i="26"/>
  <c r="L120" i="26" s="1"/>
  <c r="L121" i="26" s="1"/>
  <c r="K7" i="26"/>
  <c r="K120" i="26" s="1"/>
  <c r="K121" i="26" s="1"/>
  <c r="G7" i="26"/>
  <c r="G120" i="26" s="1"/>
  <c r="G121" i="26" s="1"/>
  <c r="J7" i="26"/>
  <c r="J120" i="26" s="1"/>
  <c r="J121" i="26" s="1"/>
  <c r="H7" i="26"/>
  <c r="H120" i="26" s="1"/>
  <c r="O48" i="25"/>
  <c r="E5" i="6" s="1"/>
  <c r="C30" i="11"/>
  <c r="C31" i="11"/>
  <c r="C63" i="11"/>
  <c r="C91" i="13"/>
  <c r="C51" i="12"/>
  <c r="C55" i="12"/>
  <c r="C33" i="13"/>
  <c r="C42" i="12"/>
  <c r="C33" i="10"/>
  <c r="C10" i="11"/>
  <c r="C83" i="13"/>
  <c r="C30" i="29"/>
  <c r="E5" i="11"/>
  <c r="K60" i="4" s="1"/>
  <c r="C86" i="13"/>
  <c r="C81" i="12"/>
  <c r="C79" i="12"/>
  <c r="C26" i="12"/>
  <c r="C32" i="12"/>
  <c r="C18" i="11"/>
  <c r="C20" i="12"/>
  <c r="C24" i="13"/>
  <c r="C13" i="13"/>
  <c r="C19" i="12"/>
  <c r="C67" i="12"/>
  <c r="C36" i="12"/>
  <c r="C15" i="12"/>
  <c r="C77" i="12"/>
  <c r="C73" i="12"/>
  <c r="C30" i="12"/>
  <c r="C33" i="11"/>
  <c r="C30" i="13"/>
  <c r="C98" i="13"/>
  <c r="C82" i="12"/>
  <c r="C46" i="12"/>
  <c r="C9" i="12"/>
  <c r="E5" i="12" s="1"/>
  <c r="K63" i="4" s="1"/>
  <c r="C90" i="12"/>
  <c r="C23" i="12"/>
  <c r="C91" i="12"/>
  <c r="E9" i="12"/>
  <c r="C31" i="13"/>
  <c r="C54" i="13"/>
  <c r="C58" i="13"/>
  <c r="C67" i="13"/>
  <c r="C26" i="13"/>
  <c r="C52" i="13"/>
  <c r="C77" i="13"/>
  <c r="C90" i="13"/>
  <c r="C49" i="13"/>
  <c r="C96" i="13"/>
  <c r="C19" i="13"/>
  <c r="C68" i="13"/>
  <c r="C99" i="13"/>
  <c r="C17" i="13"/>
  <c r="C23" i="13"/>
  <c r="C95" i="13"/>
  <c r="C72" i="13"/>
  <c r="C80" i="13"/>
  <c r="C66" i="13"/>
  <c r="C42" i="13"/>
  <c r="C55" i="13"/>
  <c r="C84" i="13"/>
  <c r="C28" i="13"/>
  <c r="C35" i="13"/>
  <c r="C100" i="13"/>
  <c r="C40" i="13"/>
  <c r="C32" i="13"/>
  <c r="C51" i="13"/>
  <c r="C22" i="13"/>
  <c r="C45" i="13"/>
  <c r="C16" i="13"/>
  <c r="C20" i="13"/>
  <c r="C63" i="13"/>
  <c r="C81" i="13"/>
  <c r="C73" i="13"/>
  <c r="C64" i="13"/>
  <c r="C44" i="13"/>
  <c r="C39" i="13"/>
  <c r="C65" i="13"/>
  <c r="C29" i="13"/>
  <c r="C27" i="13"/>
  <c r="C41" i="13"/>
  <c r="C43" i="13"/>
  <c r="C11" i="13"/>
  <c r="C82" i="13"/>
  <c r="C56" i="13"/>
  <c r="C59" i="13"/>
  <c r="C12" i="13"/>
  <c r="C10" i="13"/>
  <c r="C87" i="13"/>
  <c r="C15" i="13"/>
  <c r="C50" i="13"/>
  <c r="C79" i="13"/>
  <c r="C93" i="13"/>
  <c r="C89" i="13"/>
  <c r="C14" i="13"/>
  <c r="C18" i="13"/>
  <c r="C78" i="13"/>
  <c r="C9" i="13"/>
  <c r="C58" i="29"/>
  <c r="C39" i="29"/>
  <c r="C55" i="29"/>
  <c r="C43" i="11"/>
  <c r="C48" i="11"/>
  <c r="C52" i="11"/>
  <c r="C11" i="11"/>
  <c r="C25" i="13"/>
  <c r="C48" i="13"/>
  <c r="C76" i="13"/>
  <c r="C94" i="13"/>
  <c r="C92" i="13"/>
  <c r="C71" i="13"/>
  <c r="C59" i="29"/>
  <c r="C53" i="11"/>
  <c r="C46" i="11"/>
  <c r="C45" i="11"/>
  <c r="C27" i="11"/>
  <c r="C38" i="11"/>
  <c r="C22" i="11"/>
  <c r="C51" i="11"/>
  <c r="C14" i="11"/>
  <c r="C13" i="11"/>
  <c r="C58" i="11"/>
  <c r="C15" i="11"/>
  <c r="C28" i="11"/>
  <c r="C54" i="11"/>
  <c r="C56" i="11"/>
  <c r="C19" i="11"/>
  <c r="C23" i="11"/>
  <c r="C44" i="11"/>
  <c r="C57" i="11"/>
  <c r="C20" i="11"/>
  <c r="C17" i="11"/>
  <c r="C42" i="11"/>
  <c r="C12" i="11"/>
  <c r="C32" i="11"/>
  <c r="C59" i="11"/>
  <c r="C39" i="11"/>
  <c r="C64" i="11"/>
  <c r="C35" i="11"/>
  <c r="C25" i="11"/>
  <c r="C29" i="11"/>
  <c r="C55" i="11"/>
  <c r="C50" i="11"/>
  <c r="C37" i="11"/>
  <c r="C36" i="11"/>
  <c r="C41" i="11"/>
  <c r="C22" i="29"/>
  <c r="C9" i="11"/>
  <c r="C16" i="11"/>
  <c r="C40" i="11"/>
  <c r="C49" i="11"/>
  <c r="C24" i="11"/>
  <c r="C85" i="13"/>
  <c r="C97" i="13"/>
  <c r="C38" i="13"/>
  <c r="C37" i="13"/>
  <c r="C57" i="13"/>
  <c r="C70" i="13"/>
  <c r="C15" i="29"/>
  <c r="C76" i="12"/>
  <c r="C78" i="12"/>
  <c r="C98" i="12"/>
  <c r="C24" i="12"/>
  <c r="C49" i="12"/>
  <c r="C93" i="12"/>
  <c r="C85" i="12"/>
  <c r="C28" i="12"/>
  <c r="C29" i="12"/>
  <c r="C17" i="12"/>
  <c r="C58" i="12"/>
  <c r="C94" i="12"/>
  <c r="C18" i="12"/>
  <c r="C87" i="12"/>
  <c r="C63" i="12"/>
  <c r="C50" i="12"/>
  <c r="C31" i="29"/>
  <c r="C49" i="29"/>
  <c r="C42" i="29"/>
  <c r="C31" i="12"/>
  <c r="C22" i="12"/>
  <c r="C69" i="12"/>
  <c r="C10" i="12"/>
  <c r="C54" i="12"/>
  <c r="C39" i="12"/>
  <c r="C99" i="12"/>
  <c r="C100" i="12"/>
  <c r="C59" i="12"/>
  <c r="C35" i="12"/>
  <c r="C68" i="12"/>
  <c r="C71" i="12"/>
  <c r="C11" i="12"/>
  <c r="C12" i="12"/>
  <c r="C70" i="12"/>
  <c r="C64" i="12"/>
  <c r="C95" i="12"/>
  <c r="C64" i="29"/>
  <c r="E9" i="13"/>
  <c r="E9" i="29"/>
  <c r="O54" i="25"/>
  <c r="E7" i="6" s="1"/>
  <c r="O51" i="25"/>
  <c r="E6" i="6" s="1"/>
  <c r="O37" i="25"/>
  <c r="D7" i="6" s="1"/>
  <c r="E121" i="26"/>
  <c r="F10" i="26"/>
  <c r="F122" i="26" s="1"/>
  <c r="F123" i="26" s="1"/>
  <c r="F124" i="26" s="1"/>
  <c r="N10" i="26"/>
  <c r="N122" i="26" s="1"/>
  <c r="N123" i="26" s="1"/>
  <c r="N124" i="26" s="1"/>
  <c r="B10" i="25"/>
  <c r="C3" i="6"/>
  <c r="L3" i="6" s="1"/>
  <c r="N25" i="25"/>
  <c r="J21" i="7"/>
  <c r="E11" i="7"/>
  <c r="E12" i="7" s="1"/>
  <c r="C20" i="7"/>
  <c r="C21" i="7" s="1"/>
  <c r="I31" i="4"/>
  <c r="C68" i="6" s="1"/>
  <c r="C67" i="6" s="1"/>
  <c r="H20" i="7"/>
  <c r="H21" i="7" s="1"/>
  <c r="H11" i="7"/>
  <c r="H12" i="7" s="1"/>
  <c r="I28" i="7"/>
  <c r="I29" i="7" s="1"/>
  <c r="I20" i="7"/>
  <c r="I21" i="7" s="1"/>
  <c r="B9" i="10"/>
  <c r="C57" i="10"/>
  <c r="C11" i="10"/>
  <c r="C25" i="10"/>
  <c r="C10" i="10"/>
  <c r="C16" i="10"/>
  <c r="C38" i="10"/>
  <c r="C15" i="10"/>
  <c r="C42" i="10"/>
  <c r="C27" i="10"/>
  <c r="C46" i="10"/>
  <c r="C29" i="10"/>
  <c r="C14" i="10"/>
  <c r="C49" i="10"/>
  <c r="C20" i="10"/>
  <c r="C12" i="10"/>
  <c r="C32" i="10"/>
  <c r="C53" i="10"/>
  <c r="C51" i="10"/>
  <c r="C43" i="10"/>
  <c r="C35" i="10"/>
  <c r="C23" i="10"/>
  <c r="C59" i="10"/>
  <c r="C54" i="10"/>
  <c r="C52" i="10"/>
  <c r="C41" i="10"/>
  <c r="C48" i="10"/>
  <c r="C44" i="10"/>
  <c r="C18" i="10"/>
  <c r="C26" i="10"/>
  <c r="C45" i="10"/>
  <c r="C13" i="10"/>
  <c r="C19" i="10"/>
  <c r="C55" i="10"/>
  <c r="C37" i="10"/>
  <c r="C40" i="10"/>
  <c r="C9" i="10"/>
  <c r="C30" i="10"/>
  <c r="C50" i="10"/>
  <c r="C28" i="10"/>
  <c r="C64" i="10"/>
  <c r="C36" i="10"/>
  <c r="C31" i="10"/>
  <c r="E9" i="11"/>
  <c r="C56" i="10"/>
  <c r="C58" i="10"/>
  <c r="C17" i="10"/>
  <c r="O17" i="25"/>
  <c r="M10" i="26"/>
  <c r="M122" i="26" s="1"/>
  <c r="M123" i="26" s="1"/>
  <c r="M124" i="26" s="1"/>
  <c r="D28" i="7"/>
  <c r="D29" i="7" s="1"/>
  <c r="C11" i="7"/>
  <c r="C12" i="7" s="1"/>
  <c r="P62" i="26"/>
  <c r="P72" i="26" s="1"/>
  <c r="C110" i="26"/>
  <c r="C45" i="29"/>
  <c r="C32" i="29"/>
  <c r="C37" i="29"/>
  <c r="C27" i="29"/>
  <c r="C44" i="29"/>
  <c r="C26" i="29"/>
  <c r="C12" i="29"/>
  <c r="C43" i="29"/>
  <c r="C29" i="29"/>
  <c r="C11" i="29"/>
  <c r="C48" i="29"/>
  <c r="C41" i="29"/>
  <c r="C28" i="29"/>
  <c r="C63" i="29"/>
  <c r="C24" i="29"/>
  <c r="C51" i="29"/>
  <c r="C14" i="29"/>
  <c r="C54" i="29"/>
  <c r="C36" i="29"/>
  <c r="C20" i="29"/>
  <c r="C53" i="29"/>
  <c r="C35" i="29"/>
  <c r="C19" i="29"/>
  <c r="C56" i="29"/>
  <c r="C23" i="29"/>
  <c r="C10" i="29"/>
  <c r="C46" i="29"/>
  <c r="C17" i="29"/>
  <c r="C50" i="29"/>
  <c r="C16" i="29"/>
  <c r="C33" i="29"/>
  <c r="C52" i="29"/>
  <c r="C18" i="29"/>
  <c r="C9" i="29"/>
  <c r="C40" i="29"/>
  <c r="C57" i="29"/>
  <c r="C25" i="29"/>
  <c r="C13" i="29"/>
  <c r="C38" i="29"/>
  <c r="K31" i="4"/>
  <c r="E68" i="6" s="1"/>
  <c r="O57" i="25"/>
  <c r="E8" i="6" s="1"/>
  <c r="O40" i="25"/>
  <c r="D8" i="6" s="1"/>
  <c r="O34" i="25"/>
  <c r="O31" i="25"/>
  <c r="P9" i="26"/>
  <c r="Q9" i="26" s="1"/>
  <c r="O23" i="25"/>
  <c r="C8" i="6" s="1"/>
  <c r="P8" i="26"/>
  <c r="Q8" i="26" s="1"/>
  <c r="C5" i="6"/>
  <c r="J11" i="7"/>
  <c r="J12" i="7" s="1"/>
  <c r="C39" i="10"/>
  <c r="C28" i="7"/>
  <c r="C29" i="7" s="1"/>
  <c r="D11" i="7"/>
  <c r="D12" i="7" s="1"/>
  <c r="C24" i="10"/>
  <c r="C84" i="12"/>
  <c r="C86" i="12"/>
  <c r="C13" i="12"/>
  <c r="C52" i="12"/>
  <c r="C97" i="12"/>
  <c r="C56" i="12"/>
  <c r="C45" i="12"/>
  <c r="C65" i="12"/>
  <c r="C83" i="12"/>
  <c r="C25" i="12"/>
  <c r="C72" i="12"/>
  <c r="C53" i="12"/>
  <c r="C33" i="12"/>
  <c r="C48" i="12"/>
  <c r="C66" i="12"/>
  <c r="C16" i="12"/>
  <c r="I11" i="7"/>
  <c r="I12" i="7" s="1"/>
  <c r="H29" i="7"/>
  <c r="C22" i="10"/>
  <c r="C53" i="13"/>
  <c r="C38" i="12"/>
  <c r="C96" i="12"/>
  <c r="C63" i="10"/>
  <c r="C46" i="13"/>
  <c r="C27" i="12"/>
  <c r="C41" i="12"/>
  <c r="C36" i="13"/>
  <c r="D20" i="7"/>
  <c r="D21" i="7" s="1"/>
  <c r="E29" i="7"/>
  <c r="D6" i="6" l="1"/>
  <c r="O42" i="25"/>
  <c r="C6" i="6"/>
  <c r="O25" i="25"/>
  <c r="P100" i="26"/>
  <c r="J28" i="25"/>
  <c r="I3" i="26"/>
  <c r="I116" i="26" s="1"/>
  <c r="D9" i="12"/>
  <c r="F9" i="12" s="1"/>
  <c r="B10" i="12" s="1"/>
  <c r="E10" i="12" s="1"/>
  <c r="F13" i="30"/>
  <c r="B14" i="30" s="1"/>
  <c r="P54" i="26"/>
  <c r="D104" i="26"/>
  <c r="E104" i="26" s="1"/>
  <c r="F104" i="26" s="1"/>
  <c r="G104" i="26" s="1"/>
  <c r="H104" i="26" s="1"/>
  <c r="I104" i="26" s="1"/>
  <c r="J104" i="26" s="1"/>
  <c r="K104" i="26" s="1"/>
  <c r="L104" i="26" s="1"/>
  <c r="M104" i="26" s="1"/>
  <c r="N104" i="26" s="1"/>
  <c r="G106" i="26"/>
  <c r="F106" i="26"/>
  <c r="H106" i="26"/>
  <c r="E106" i="26"/>
  <c r="I106" i="26"/>
  <c r="D106" i="26"/>
  <c r="J106" i="26"/>
  <c r="K106" i="26"/>
  <c r="N106" i="26"/>
  <c r="L106" i="26"/>
  <c r="M106" i="26"/>
  <c r="K10" i="26"/>
  <c r="K122" i="26" s="1"/>
  <c r="K123" i="26" s="1"/>
  <c r="K124" i="26" s="1"/>
  <c r="E10" i="26"/>
  <c r="E122" i="26" s="1"/>
  <c r="E123" i="26" s="1"/>
  <c r="E124" i="26" s="1"/>
  <c r="L10" i="26"/>
  <c r="L122" i="26" s="1"/>
  <c r="L123" i="26" s="1"/>
  <c r="L124" i="26" s="1"/>
  <c r="Q100" i="26"/>
  <c r="D9" i="13"/>
  <c r="F9" i="13" s="1"/>
  <c r="B10" i="13" s="1"/>
  <c r="D10" i="12"/>
  <c r="F10" i="12" s="1"/>
  <c r="B11" i="12" s="1"/>
  <c r="E11" i="12" s="1"/>
  <c r="D11" i="12" s="1"/>
  <c r="G10" i="26"/>
  <c r="G122" i="26" s="1"/>
  <c r="G123" i="26" s="1"/>
  <c r="G124" i="26" s="1"/>
  <c r="I10" i="26"/>
  <c r="I122" i="26" s="1"/>
  <c r="I123" i="26" s="1"/>
  <c r="I124" i="26" s="1"/>
  <c r="O59" i="25"/>
  <c r="J10" i="26"/>
  <c r="J122" i="26" s="1"/>
  <c r="J123" i="26" s="1"/>
  <c r="J124" i="26" s="1"/>
  <c r="H10" i="26"/>
  <c r="H122" i="26" s="1"/>
  <c r="H123" i="26" s="1"/>
  <c r="H124" i="26" s="1"/>
  <c r="C10" i="26"/>
  <c r="P6" i="26"/>
  <c r="Q6" i="26" s="1"/>
  <c r="C47" i="11"/>
  <c r="C60" i="11"/>
  <c r="C34" i="11"/>
  <c r="C21" i="13"/>
  <c r="C21" i="11"/>
  <c r="C101" i="13"/>
  <c r="C34" i="13"/>
  <c r="E5" i="13"/>
  <c r="K66" i="4" s="1"/>
  <c r="C88" i="13"/>
  <c r="C9" i="6"/>
  <c r="D3" i="6"/>
  <c r="M3" i="6" s="1"/>
  <c r="N59" i="25"/>
  <c r="N42" i="25"/>
  <c r="J30" i="7"/>
  <c r="I30" i="7"/>
  <c r="E30" i="7"/>
  <c r="D30" i="7"/>
  <c r="H30" i="7"/>
  <c r="C34" i="10"/>
  <c r="C60" i="12"/>
  <c r="D5" i="6"/>
  <c r="C47" i="29"/>
  <c r="C30" i="7"/>
  <c r="C88" i="12"/>
  <c r="C47" i="12"/>
  <c r="C60" i="10"/>
  <c r="E9" i="6"/>
  <c r="E67" i="6"/>
  <c r="C21" i="10"/>
  <c r="D41" i="4" s="1"/>
  <c r="C47" i="13"/>
  <c r="C24" i="25"/>
  <c r="C12" i="26" s="1"/>
  <c r="D9" i="29"/>
  <c r="E5" i="29"/>
  <c r="K65" i="4" s="1"/>
  <c r="C21" i="29"/>
  <c r="C34" i="12"/>
  <c r="C101" i="12"/>
  <c r="C34" i="29"/>
  <c r="D10" i="26"/>
  <c r="D122" i="26" s="1"/>
  <c r="D123" i="26" s="1"/>
  <c r="D121" i="26"/>
  <c r="P7" i="26"/>
  <c r="Q7" i="26" s="1"/>
  <c r="C60" i="29"/>
  <c r="C60" i="13"/>
  <c r="C21" i="12"/>
  <c r="D9" i="11"/>
  <c r="C47" i="10"/>
  <c r="E9" i="10"/>
  <c r="D9" i="10" s="1"/>
  <c r="D124" i="26" l="1"/>
  <c r="C122" i="26"/>
  <c r="C123" i="26" s="1"/>
  <c r="C124" i="26" s="1"/>
  <c r="J3" i="26"/>
  <c r="J116" i="26" s="1"/>
  <c r="K28" i="25"/>
  <c r="E58" i="25"/>
  <c r="G58" i="25"/>
  <c r="I58" i="25"/>
  <c r="K58" i="25"/>
  <c r="M58" i="25"/>
  <c r="C58" i="25"/>
  <c r="D58" i="25"/>
  <c r="F58" i="25"/>
  <c r="H58" i="25"/>
  <c r="J58" i="25"/>
  <c r="L58" i="25"/>
  <c r="N58" i="25"/>
  <c r="E41" i="25"/>
  <c r="G41" i="25"/>
  <c r="I41" i="25"/>
  <c r="K41" i="25"/>
  <c r="M41" i="25"/>
  <c r="C41" i="25"/>
  <c r="D41" i="25"/>
  <c r="F41" i="25"/>
  <c r="H41" i="25"/>
  <c r="J41" i="25"/>
  <c r="L41" i="25"/>
  <c r="N41" i="25"/>
  <c r="E14" i="30"/>
  <c r="D14" i="30" s="1"/>
  <c r="F14" i="30" s="1"/>
  <c r="B15" i="30" s="1"/>
  <c r="F24" i="25"/>
  <c r="F12" i="26" s="1"/>
  <c r="N24" i="25"/>
  <c r="N12" i="26" s="1"/>
  <c r="G24" i="25"/>
  <c r="G12" i="26" s="1"/>
  <c r="H24" i="25"/>
  <c r="H12" i="26" s="1"/>
  <c r="M24" i="25"/>
  <c r="M12" i="26" s="1"/>
  <c r="I24" i="25"/>
  <c r="I12" i="26" s="1"/>
  <c r="D24" i="25"/>
  <c r="D12" i="26" s="1"/>
  <c r="J24" i="25"/>
  <c r="J12" i="26" s="1"/>
  <c r="K24" i="25"/>
  <c r="K12" i="26" s="1"/>
  <c r="L24" i="25"/>
  <c r="L12" i="26" s="1"/>
  <c r="E24" i="25"/>
  <c r="E12" i="26" s="1"/>
  <c r="D102" i="26"/>
  <c r="L108" i="26"/>
  <c r="E108" i="26"/>
  <c r="M108" i="26"/>
  <c r="F108" i="26"/>
  <c r="N108" i="26"/>
  <c r="G108" i="26"/>
  <c r="H108" i="26"/>
  <c r="I108" i="26"/>
  <c r="J108" i="26"/>
  <c r="K108" i="26"/>
  <c r="D108" i="26"/>
  <c r="E107" i="26"/>
  <c r="F107" i="26"/>
  <c r="N107" i="26"/>
  <c r="G107" i="26"/>
  <c r="H107" i="26"/>
  <c r="I107" i="26"/>
  <c r="J107" i="26"/>
  <c r="K107" i="26"/>
  <c r="M107" i="26"/>
  <c r="L107" i="26"/>
  <c r="D107" i="26"/>
  <c r="N38" i="6"/>
  <c r="N43" i="6"/>
  <c r="N47" i="6"/>
  <c r="N42" i="6"/>
  <c r="N46" i="6"/>
  <c r="N41" i="6"/>
  <c r="N45" i="6"/>
  <c r="N48" i="6"/>
  <c r="N30" i="6"/>
  <c r="N40" i="6"/>
  <c r="N44" i="6"/>
  <c r="N37" i="6"/>
  <c r="N28" i="6"/>
  <c r="N61" i="6"/>
  <c r="N59" i="6"/>
  <c r="L61" i="6"/>
  <c r="L41" i="6"/>
  <c r="L45" i="6"/>
  <c r="L48" i="6"/>
  <c r="L30" i="6"/>
  <c r="L57" i="6"/>
  <c r="L40" i="6"/>
  <c r="L44" i="6"/>
  <c r="L37" i="6"/>
  <c r="L28" i="6"/>
  <c r="L38" i="6"/>
  <c r="L43" i="6"/>
  <c r="L47" i="6"/>
  <c r="L59" i="6"/>
  <c r="L42" i="6"/>
  <c r="L46" i="6"/>
  <c r="L60" i="6"/>
  <c r="L62" i="6"/>
  <c r="L66" i="6"/>
  <c r="L56" i="6"/>
  <c r="P10" i="26"/>
  <c r="N6" i="6"/>
  <c r="N8" i="6"/>
  <c r="L22" i="6"/>
  <c r="L31" i="6"/>
  <c r="L52" i="6"/>
  <c r="L6" i="6"/>
  <c r="L68" i="6"/>
  <c r="L51" i="6"/>
  <c r="L21" i="6"/>
  <c r="L10" i="6"/>
  <c r="L34" i="6"/>
  <c r="L20" i="6"/>
  <c r="L53" i="6"/>
  <c r="L16" i="6"/>
  <c r="L24" i="6"/>
  <c r="L17" i="6"/>
  <c r="L7" i="6"/>
  <c r="L54" i="6"/>
  <c r="L8" i="6"/>
  <c r="L35" i="6"/>
  <c r="L19" i="6"/>
  <c r="C4" i="9"/>
  <c r="C6" i="9" s="1"/>
  <c r="C7" i="9" s="1"/>
  <c r="L23" i="6"/>
  <c r="C13" i="2"/>
  <c r="L33" i="6"/>
  <c r="L67" i="6"/>
  <c r="L27" i="6"/>
  <c r="L26" i="6"/>
  <c r="L32" i="6"/>
  <c r="L49" i="6"/>
  <c r="L36" i="6"/>
  <c r="L29" i="6"/>
  <c r="C18" i="6"/>
  <c r="L18" i="6" s="1"/>
  <c r="L69" i="6"/>
  <c r="L11" i="6"/>
  <c r="E3" i="6"/>
  <c r="N3" i="6" s="1"/>
  <c r="J33" i="7"/>
  <c r="I33" i="7"/>
  <c r="N68" i="6"/>
  <c r="H33" i="7"/>
  <c r="N67" i="6"/>
  <c r="F9" i="10"/>
  <c r="B10" i="10" s="1"/>
  <c r="L5" i="6"/>
  <c r="F9" i="29"/>
  <c r="B10" i="29" s="1"/>
  <c r="E10" i="13"/>
  <c r="F9" i="11"/>
  <c r="B10" i="11" s="1"/>
  <c r="Q10" i="26"/>
  <c r="F11" i="12"/>
  <c r="B12" i="12" s="1"/>
  <c r="N16" i="6"/>
  <c r="E18" i="6"/>
  <c r="N24" i="6"/>
  <c r="N26" i="6"/>
  <c r="E4" i="9"/>
  <c r="E6" i="9" s="1"/>
  <c r="E7" i="9" s="1"/>
  <c r="N19" i="6"/>
  <c r="N17" i="6"/>
  <c r="N11" i="6"/>
  <c r="N49" i="6"/>
  <c r="N54" i="6"/>
  <c r="N29" i="6"/>
  <c r="N69" i="6"/>
  <c r="N20" i="6"/>
  <c r="N23" i="6"/>
  <c r="N34" i="6"/>
  <c r="N51" i="6"/>
  <c r="N36" i="6"/>
  <c r="N22" i="6"/>
  <c r="E13" i="2"/>
  <c r="N32" i="6"/>
  <c r="N53" i="6"/>
  <c r="N35" i="6"/>
  <c r="N5" i="6"/>
  <c r="N52" i="6"/>
  <c r="N66" i="6"/>
  <c r="N21" i="6"/>
  <c r="N33" i="6"/>
  <c r="N56" i="6"/>
  <c r="N10" i="6"/>
  <c r="N7" i="6"/>
  <c r="D9" i="6"/>
  <c r="K3" i="26" l="1"/>
  <c r="K116" i="26" s="1"/>
  <c r="L28" i="25"/>
  <c r="L131" i="26"/>
  <c r="L58" i="26"/>
  <c r="L59" i="26" s="1"/>
  <c r="J131" i="26"/>
  <c r="J58" i="26"/>
  <c r="J59" i="26" s="1"/>
  <c r="I131" i="26"/>
  <c r="I58" i="26"/>
  <c r="I59" i="26" s="1"/>
  <c r="H131" i="26"/>
  <c r="H58" i="26"/>
  <c r="H59" i="26" s="1"/>
  <c r="N131" i="26"/>
  <c r="N58" i="26"/>
  <c r="N59" i="26" s="1"/>
  <c r="E131" i="26"/>
  <c r="E58" i="26"/>
  <c r="E59" i="26" s="1"/>
  <c r="K131" i="26"/>
  <c r="K58" i="26"/>
  <c r="K59" i="26" s="1"/>
  <c r="D131" i="26"/>
  <c r="D58" i="26"/>
  <c r="D59" i="26" s="1"/>
  <c r="M131" i="26"/>
  <c r="M58" i="26"/>
  <c r="M59" i="26" s="1"/>
  <c r="G131" i="26"/>
  <c r="G58" i="26"/>
  <c r="G59" i="26" s="1"/>
  <c r="F131" i="26"/>
  <c r="F58" i="26"/>
  <c r="F59" i="26" s="1"/>
  <c r="E15" i="30"/>
  <c r="D15" i="30" s="1"/>
  <c r="F15" i="30" s="1"/>
  <c r="B16" i="30" s="1"/>
  <c r="E102" i="26"/>
  <c r="E109" i="26" s="1"/>
  <c r="E110" i="26" s="1"/>
  <c r="D109" i="26"/>
  <c r="D110" i="26" s="1"/>
  <c r="M8" i="6"/>
  <c r="M42" i="6"/>
  <c r="M46" i="6"/>
  <c r="M41" i="6"/>
  <c r="M45" i="6"/>
  <c r="M48" i="6"/>
  <c r="M30" i="6"/>
  <c r="M40" i="6"/>
  <c r="M44" i="6"/>
  <c r="M37" i="6"/>
  <c r="M28" i="6"/>
  <c r="M38" i="6"/>
  <c r="M43" i="6"/>
  <c r="M47" i="6"/>
  <c r="M59" i="6"/>
  <c r="M61" i="6"/>
  <c r="C50" i="6"/>
  <c r="M5" i="6"/>
  <c r="D13" i="2"/>
  <c r="J34" i="7"/>
  <c r="J37" i="7" s="1"/>
  <c r="I34" i="7"/>
  <c r="D10" i="13"/>
  <c r="E12" i="12"/>
  <c r="E10" i="11"/>
  <c r="E10" i="29"/>
  <c r="E10" i="10"/>
  <c r="N18" i="6"/>
  <c r="M10" i="6"/>
  <c r="M11" i="6"/>
  <c r="M21" i="6"/>
  <c r="M54" i="6"/>
  <c r="M67" i="6"/>
  <c r="M29" i="6"/>
  <c r="M33" i="6"/>
  <c r="M34" i="6"/>
  <c r="M26" i="6"/>
  <c r="M56" i="6"/>
  <c r="M31" i="6"/>
  <c r="M23" i="6"/>
  <c r="M66" i="6"/>
  <c r="M20" i="6"/>
  <c r="M16" i="6"/>
  <c r="M24" i="6"/>
  <c r="M69" i="6"/>
  <c r="M53" i="6"/>
  <c r="M49" i="6"/>
  <c r="M19" i="6"/>
  <c r="M32" i="6"/>
  <c r="M68" i="6"/>
  <c r="D18" i="6"/>
  <c r="M36" i="6"/>
  <c r="M35" i="6"/>
  <c r="M17" i="6"/>
  <c r="M51" i="6"/>
  <c r="M52" i="6"/>
  <c r="M27" i="6"/>
  <c r="M22" i="6"/>
  <c r="D4" i="9"/>
  <c r="D6" i="9" s="1"/>
  <c r="D7" i="9" s="1"/>
  <c r="M7" i="6"/>
  <c r="M6" i="6"/>
  <c r="F132" i="26" l="1"/>
  <c r="F134" i="26" s="1"/>
  <c r="F135" i="26" s="1"/>
  <c r="K132" i="26"/>
  <c r="K134" i="26" s="1"/>
  <c r="K135" i="26" s="1"/>
  <c r="I132" i="26"/>
  <c r="I134" i="26" s="1"/>
  <c r="I135" i="26" s="1"/>
  <c r="J132" i="26"/>
  <c r="J134" i="26" s="1"/>
  <c r="J135" i="26" s="1"/>
  <c r="G132" i="26"/>
  <c r="G134" i="26" s="1"/>
  <c r="G135" i="26" s="1"/>
  <c r="M132" i="26"/>
  <c r="M134" i="26" s="1"/>
  <c r="M135" i="26" s="1"/>
  <c r="N132" i="26"/>
  <c r="N134" i="26" s="1"/>
  <c r="N135" i="26" s="1"/>
  <c r="L132" i="26"/>
  <c r="L134" i="26" s="1"/>
  <c r="L135" i="26" s="1"/>
  <c r="E132" i="26"/>
  <c r="E134" i="26" s="1"/>
  <c r="E135" i="26" s="1"/>
  <c r="D132" i="26"/>
  <c r="D134" i="26" s="1"/>
  <c r="D135" i="26" s="1"/>
  <c r="H132" i="26"/>
  <c r="H134" i="26" s="1"/>
  <c r="H135" i="26" s="1"/>
  <c r="L3" i="26"/>
  <c r="L116" i="26" s="1"/>
  <c r="M28" i="25"/>
  <c r="E112" i="26"/>
  <c r="L50" i="6"/>
  <c r="F33" i="4"/>
  <c r="F31" i="4" s="1"/>
  <c r="D112" i="26"/>
  <c r="E16" i="30"/>
  <c r="D16" i="30" s="1"/>
  <c r="F16" i="30" s="1"/>
  <c r="B17" i="30" s="1"/>
  <c r="F102" i="26"/>
  <c r="E33" i="4"/>
  <c r="D10" i="11"/>
  <c r="D10" i="29"/>
  <c r="F10" i="13"/>
  <c r="B11" i="13" s="1"/>
  <c r="D10" i="10"/>
  <c r="M18" i="6"/>
  <c r="D50" i="6"/>
  <c r="D12" i="12"/>
  <c r="M136" i="26" l="1"/>
  <c r="M100" i="26" s="1"/>
  <c r="J136" i="26"/>
  <c r="J100" i="26" s="1"/>
  <c r="N28" i="25"/>
  <c r="M3" i="26"/>
  <c r="M116" i="26" s="1"/>
  <c r="E17" i="30"/>
  <c r="D17" i="30" s="1"/>
  <c r="F17" i="30" s="1"/>
  <c r="B18" i="30" s="1"/>
  <c r="G102" i="26"/>
  <c r="F109" i="26"/>
  <c r="F110" i="26" s="1"/>
  <c r="F112" i="26" s="1"/>
  <c r="F12" i="12"/>
  <c r="B13" i="12" s="1"/>
  <c r="E11" i="13"/>
  <c r="F10" i="11"/>
  <c r="B11" i="11" s="1"/>
  <c r="F10" i="29"/>
  <c r="B11" i="29" s="1"/>
  <c r="M50" i="6"/>
  <c r="F10" i="10"/>
  <c r="B11" i="10" s="1"/>
  <c r="N3" i="26" l="1"/>
  <c r="N116" i="26" s="1"/>
  <c r="E18" i="30"/>
  <c r="D18" i="30" s="1"/>
  <c r="F18" i="30" s="1"/>
  <c r="B19" i="30" s="1"/>
  <c r="H102" i="26"/>
  <c r="E11" i="29"/>
  <c r="E11" i="10"/>
  <c r="E11" i="11"/>
  <c r="D11" i="13"/>
  <c r="E13" i="12"/>
  <c r="E19" i="30" l="1"/>
  <c r="D19" i="30" s="1"/>
  <c r="F19" i="30" s="1"/>
  <c r="B20" i="30" s="1"/>
  <c r="I102" i="26"/>
  <c r="H109" i="26"/>
  <c r="H110" i="26" s="1"/>
  <c r="H112" i="26" s="1"/>
  <c r="F11" i="13"/>
  <c r="B12" i="13" s="1"/>
  <c r="D11" i="10"/>
  <c r="D13" i="12"/>
  <c r="D11" i="11"/>
  <c r="D11" i="29"/>
  <c r="E20" i="30" l="1"/>
  <c r="J102" i="26"/>
  <c r="I109" i="26"/>
  <c r="I110" i="26" s="1"/>
  <c r="I112" i="26" s="1"/>
  <c r="F11" i="29"/>
  <c r="B12" i="29" s="1"/>
  <c r="F13" i="12"/>
  <c r="B14" i="12" s="1"/>
  <c r="E12" i="13"/>
  <c r="F11" i="11"/>
  <c r="B12" i="11" s="1"/>
  <c r="F11" i="10"/>
  <c r="B12" i="10" s="1"/>
  <c r="D20" i="30" l="1"/>
  <c r="E21" i="30"/>
  <c r="J109" i="26"/>
  <c r="J110" i="26" s="1"/>
  <c r="J112" i="26" s="1"/>
  <c r="K102" i="26"/>
  <c r="E12" i="10"/>
  <c r="E12" i="29"/>
  <c r="D12" i="13"/>
  <c r="E12" i="11"/>
  <c r="E14" i="12"/>
  <c r="D21" i="30" l="1"/>
  <c r="F20" i="30"/>
  <c r="B22" i="30" s="1"/>
  <c r="K109" i="26"/>
  <c r="K110" i="26" s="1"/>
  <c r="K112" i="26" s="1"/>
  <c r="L102" i="26"/>
  <c r="D12" i="29"/>
  <c r="D12" i="11"/>
  <c r="D14" i="12"/>
  <c r="F12" i="13"/>
  <c r="B13" i="13" s="1"/>
  <c r="D12" i="10"/>
  <c r="E22" i="30" l="1"/>
  <c r="L109" i="26"/>
  <c r="L110" i="26" s="1"/>
  <c r="L112" i="26" s="1"/>
  <c r="M102" i="26"/>
  <c r="F12" i="10"/>
  <c r="B13" i="10" s="1"/>
  <c r="F14" i="12"/>
  <c r="B15" i="12" s="1"/>
  <c r="F12" i="29"/>
  <c r="B13" i="29" s="1"/>
  <c r="E13" i="13"/>
  <c r="F12" i="11"/>
  <c r="B13" i="11" s="1"/>
  <c r="D22" i="30" l="1"/>
  <c r="M109" i="26"/>
  <c r="M110" i="26" s="1"/>
  <c r="M112" i="26" s="1"/>
  <c r="N102" i="26"/>
  <c r="E15" i="12"/>
  <c r="D13" i="13"/>
  <c r="E13" i="11"/>
  <c r="E13" i="29"/>
  <c r="D13" i="29" s="1"/>
  <c r="E13" i="10"/>
  <c r="D13" i="10" s="1"/>
  <c r="F22" i="30" l="1"/>
  <c r="B23" i="30" s="1"/>
  <c r="N109" i="26"/>
  <c r="N110" i="26" s="1"/>
  <c r="N112" i="26" s="1"/>
  <c r="F13" i="10"/>
  <c r="B14" i="10" s="1"/>
  <c r="D13" i="11"/>
  <c r="D15" i="12"/>
  <c r="F13" i="29"/>
  <c r="B14" i="29" s="1"/>
  <c r="F13" i="13"/>
  <c r="B14" i="13" s="1"/>
  <c r="E23" i="30" l="1"/>
  <c r="E14" i="13"/>
  <c r="F15" i="12"/>
  <c r="B16" i="12" s="1"/>
  <c r="E14" i="29"/>
  <c r="D14" i="29" s="1"/>
  <c r="F14" i="29" s="1"/>
  <c r="B15" i="29" s="1"/>
  <c r="F13" i="11"/>
  <c r="B14" i="11" s="1"/>
  <c r="E14" i="10"/>
  <c r="D14" i="10" s="1"/>
  <c r="F14" i="10" s="1"/>
  <c r="B15" i="10" s="1"/>
  <c r="D23" i="30" l="1"/>
  <c r="E14" i="11"/>
  <c r="D14" i="11" s="1"/>
  <c r="F14" i="11" s="1"/>
  <c r="B15" i="11" s="1"/>
  <c r="E16" i="12"/>
  <c r="D16" i="12" s="1"/>
  <c r="F16" i="12" s="1"/>
  <c r="B17" i="12" s="1"/>
  <c r="E15" i="10"/>
  <c r="D15" i="10" s="1"/>
  <c r="F15" i="10" s="1"/>
  <c r="B16" i="10" s="1"/>
  <c r="E15" i="29"/>
  <c r="D15" i="29" s="1"/>
  <c r="F15" i="29" s="1"/>
  <c r="B16" i="29" s="1"/>
  <c r="D14" i="13"/>
  <c r="F14" i="13" s="1"/>
  <c r="B15" i="13" s="1"/>
  <c r="F23" i="30" l="1"/>
  <c r="B24" i="30" s="1"/>
  <c r="E16" i="10"/>
  <c r="D16" i="10" s="1"/>
  <c r="F16" i="10" s="1"/>
  <c r="B17" i="10" s="1"/>
  <c r="E16" i="29"/>
  <c r="D16" i="29" s="1"/>
  <c r="F16" i="29" s="1"/>
  <c r="B17" i="29" s="1"/>
  <c r="E17" i="12"/>
  <c r="D17" i="12" s="1"/>
  <c r="F17" i="12" s="1"/>
  <c r="B18" i="12" s="1"/>
  <c r="E15" i="11"/>
  <c r="D15" i="11" s="1"/>
  <c r="F15" i="11" s="1"/>
  <c r="B16" i="11" s="1"/>
  <c r="E15" i="13"/>
  <c r="D15" i="13" s="1"/>
  <c r="F15" i="13" s="1"/>
  <c r="B16" i="13" s="1"/>
  <c r="E24" i="30" l="1"/>
  <c r="E18" i="12"/>
  <c r="D18" i="12" s="1"/>
  <c r="F18" i="12" s="1"/>
  <c r="B19" i="12" s="1"/>
  <c r="E16" i="13"/>
  <c r="D16" i="13" s="1"/>
  <c r="F16" i="13" s="1"/>
  <c r="B17" i="13" s="1"/>
  <c r="E17" i="10"/>
  <c r="D17" i="10" s="1"/>
  <c r="F17" i="10" s="1"/>
  <c r="B18" i="10" s="1"/>
  <c r="E16" i="11"/>
  <c r="D16" i="11" s="1"/>
  <c r="F16" i="11" s="1"/>
  <c r="B17" i="11" s="1"/>
  <c r="E17" i="29"/>
  <c r="D17" i="29" s="1"/>
  <c r="F17" i="29" s="1"/>
  <c r="B18" i="29" s="1"/>
  <c r="D24" i="30" l="1"/>
  <c r="E17" i="11"/>
  <c r="D17" i="11" s="1"/>
  <c r="F17" i="11" s="1"/>
  <c r="B18" i="11" s="1"/>
  <c r="E18" i="10"/>
  <c r="D18" i="10" s="1"/>
  <c r="F18" i="10" s="1"/>
  <c r="B19" i="10" s="1"/>
  <c r="E17" i="13"/>
  <c r="D17" i="13" s="1"/>
  <c r="F17" i="13" s="1"/>
  <c r="B18" i="13" s="1"/>
  <c r="E18" i="29"/>
  <c r="D18" i="29" s="1"/>
  <c r="F18" i="29" s="1"/>
  <c r="B19" i="29" s="1"/>
  <c r="E19" i="12"/>
  <c r="D19" i="12" s="1"/>
  <c r="F19" i="12" s="1"/>
  <c r="B20" i="12" s="1"/>
  <c r="F24" i="30" l="1"/>
  <c r="B25" i="30" s="1"/>
  <c r="E18" i="13"/>
  <c r="D18" i="13" s="1"/>
  <c r="F18" i="13" s="1"/>
  <c r="B19" i="13" s="1"/>
  <c r="E20" i="12"/>
  <c r="E18" i="11"/>
  <c r="D18" i="11" s="1"/>
  <c r="F18" i="11" s="1"/>
  <c r="B19" i="11" s="1"/>
  <c r="E19" i="29"/>
  <c r="D19" i="29" s="1"/>
  <c r="F19" i="29" s="1"/>
  <c r="B20" i="29" s="1"/>
  <c r="E19" i="10"/>
  <c r="D19" i="10" s="1"/>
  <c r="F19" i="10" s="1"/>
  <c r="B20" i="10" s="1"/>
  <c r="E25" i="30" l="1"/>
  <c r="E20" i="29"/>
  <c r="E19" i="13"/>
  <c r="D19" i="13" s="1"/>
  <c r="F19" i="13" s="1"/>
  <c r="B20" i="13" s="1"/>
  <c r="E20" i="10"/>
  <c r="D20" i="12"/>
  <c r="E21" i="12"/>
  <c r="E19" i="11"/>
  <c r="D19" i="11" s="1"/>
  <c r="F19" i="11" s="1"/>
  <c r="B20" i="11" s="1"/>
  <c r="D25" i="30" l="1"/>
  <c r="D21" i="12"/>
  <c r="D45" i="4" s="1"/>
  <c r="F20" i="12"/>
  <c r="B22" i="12" s="1"/>
  <c r="E20" i="11"/>
  <c r="E20" i="13"/>
  <c r="D20" i="29"/>
  <c r="E21" i="29"/>
  <c r="D20" i="10"/>
  <c r="E21" i="10"/>
  <c r="F25" i="30" l="1"/>
  <c r="B26" i="30" s="1"/>
  <c r="D20" i="11"/>
  <c r="E21" i="11"/>
  <c r="D20" i="13"/>
  <c r="E21" i="13"/>
  <c r="C65" i="6" s="1"/>
  <c r="D21" i="29"/>
  <c r="D47" i="4" s="1"/>
  <c r="F20" i="29"/>
  <c r="B22" i="29" s="1"/>
  <c r="E22" i="12"/>
  <c r="D21" i="10"/>
  <c r="F20" i="10"/>
  <c r="B22" i="10" s="1"/>
  <c r="E26" i="30" l="1"/>
  <c r="D22" i="12"/>
  <c r="E22" i="29"/>
  <c r="C64" i="6"/>
  <c r="L65" i="6"/>
  <c r="D21" i="13"/>
  <c r="D48" i="4" s="1"/>
  <c r="F20" i="13"/>
  <c r="B22" i="13" s="1"/>
  <c r="E22" i="10"/>
  <c r="D21" i="11"/>
  <c r="D43" i="4" s="1"/>
  <c r="F20" i="11"/>
  <c r="B22" i="11" s="1"/>
  <c r="D40" i="4" l="1"/>
  <c r="C75" i="6" s="1"/>
  <c r="D49" i="4"/>
  <c r="C19" i="9"/>
  <c r="D26" i="30"/>
  <c r="E22" i="11"/>
  <c r="F22" i="12"/>
  <c r="B23" i="12" s="1"/>
  <c r="E22" i="13"/>
  <c r="D22" i="29"/>
  <c r="D22" i="10"/>
  <c r="L64" i="6"/>
  <c r="F26" i="30" l="1"/>
  <c r="B27" i="30" s="1"/>
  <c r="L75" i="6"/>
  <c r="F22" i="10"/>
  <c r="B23" i="10" s="1"/>
  <c r="E23" i="12"/>
  <c r="F22" i="29"/>
  <c r="B23" i="29" s="1"/>
  <c r="D22" i="13"/>
  <c r="D22" i="11"/>
  <c r="E27" i="30" l="1"/>
  <c r="D27" i="30" s="1"/>
  <c r="F27" i="30" s="1"/>
  <c r="B28" i="30" s="1"/>
  <c r="F22" i="13"/>
  <c r="B23" i="13" s="1"/>
  <c r="E23" i="29"/>
  <c r="E23" i="10"/>
  <c r="D23" i="12"/>
  <c r="F22" i="11"/>
  <c r="B23" i="11" s="1"/>
  <c r="E28" i="30" l="1"/>
  <c r="D28" i="30" s="1"/>
  <c r="F28" i="30" s="1"/>
  <c r="B29" i="30" s="1"/>
  <c r="D23" i="10"/>
  <c r="E23" i="11"/>
  <c r="D23" i="29"/>
  <c r="E23" i="13"/>
  <c r="F23" i="12"/>
  <c r="B24" i="12" s="1"/>
  <c r="E29" i="30" l="1"/>
  <c r="D29" i="30" s="1"/>
  <c r="F29" i="30" s="1"/>
  <c r="B30" i="30" s="1"/>
  <c r="D23" i="13"/>
  <c r="F23" i="29"/>
  <c r="B24" i="29" s="1"/>
  <c r="F23" i="10"/>
  <c r="B24" i="10" s="1"/>
  <c r="E24" i="12"/>
  <c r="D23" i="11"/>
  <c r="E30" i="30" l="1"/>
  <c r="D30" i="30" s="1"/>
  <c r="F30" i="30" s="1"/>
  <c r="B31" i="30" s="1"/>
  <c r="E24" i="29"/>
  <c r="D24" i="12"/>
  <c r="F23" i="11"/>
  <c r="B24" i="11" s="1"/>
  <c r="E24" i="10"/>
  <c r="F23" i="13"/>
  <c r="B24" i="13" s="1"/>
  <c r="E31" i="30" l="1"/>
  <c r="D31" i="30" s="1"/>
  <c r="F31" i="30" s="1"/>
  <c r="B32" i="30" s="1"/>
  <c r="D24" i="10"/>
  <c r="E24" i="11"/>
  <c r="F24" i="12"/>
  <c r="B25" i="12" s="1"/>
  <c r="E24" i="13"/>
  <c r="D24" i="29"/>
  <c r="E32" i="30" l="1"/>
  <c r="D32" i="30" s="1"/>
  <c r="F32" i="30" s="1"/>
  <c r="B33" i="30" s="1"/>
  <c r="D24" i="13"/>
  <c r="E25" i="12"/>
  <c r="D24" i="11"/>
  <c r="F24" i="29"/>
  <c r="B25" i="29" s="1"/>
  <c r="F24" i="10"/>
  <c r="B25" i="10" s="1"/>
  <c r="E33" i="30" l="1"/>
  <c r="D25" i="12"/>
  <c r="E25" i="10"/>
  <c r="E25" i="29"/>
  <c r="F24" i="11"/>
  <c r="B25" i="11" s="1"/>
  <c r="F24" i="13"/>
  <c r="B25" i="13" s="1"/>
  <c r="D33" i="30" l="1"/>
  <c r="E34" i="30"/>
  <c r="E25" i="11"/>
  <c r="D25" i="10"/>
  <c r="E25" i="13"/>
  <c r="D25" i="29"/>
  <c r="F25" i="12"/>
  <c r="B26" i="12" s="1"/>
  <c r="D34" i="30" l="1"/>
  <c r="F33" i="30"/>
  <c r="B35" i="30" s="1"/>
  <c r="F25" i="29"/>
  <c r="B26" i="29" s="1"/>
  <c r="F25" i="10"/>
  <c r="B26" i="10" s="1"/>
  <c r="E26" i="12"/>
  <c r="D25" i="13"/>
  <c r="D25" i="11"/>
  <c r="E35" i="30" l="1"/>
  <c r="E26" i="10"/>
  <c r="E26" i="29"/>
  <c r="F25" i="13"/>
  <c r="B26" i="13" s="1"/>
  <c r="F25" i="11"/>
  <c r="B26" i="11" s="1"/>
  <c r="D26" i="12"/>
  <c r="D35" i="30" l="1"/>
  <c r="E26" i="11"/>
  <c r="D26" i="29"/>
  <c r="E26" i="13"/>
  <c r="F26" i="12"/>
  <c r="B27" i="12" s="1"/>
  <c r="D26" i="10"/>
  <c r="F35" i="30" l="1"/>
  <c r="B36" i="30" s="1"/>
  <c r="E27" i="12"/>
  <c r="D27" i="12" s="1"/>
  <c r="F27" i="12" s="1"/>
  <c r="B28" i="12" s="1"/>
  <c r="D26" i="11"/>
  <c r="F26" i="29"/>
  <c r="B27" i="29" s="1"/>
  <c r="F26" i="10"/>
  <c r="B27" i="10" s="1"/>
  <c r="D26" i="13"/>
  <c r="E36" i="30" l="1"/>
  <c r="E28" i="12"/>
  <c r="D28" i="12" s="1"/>
  <c r="F28" i="12" s="1"/>
  <c r="B29" i="12" s="1"/>
  <c r="E27" i="10"/>
  <c r="D27" i="10" s="1"/>
  <c r="F27" i="10" s="1"/>
  <c r="B28" i="10" s="1"/>
  <c r="F26" i="11"/>
  <c r="B27" i="11" s="1"/>
  <c r="E27" i="29"/>
  <c r="D27" i="29" s="1"/>
  <c r="F27" i="29" s="1"/>
  <c r="B28" i="29" s="1"/>
  <c r="F26" i="13"/>
  <c r="B27" i="13" s="1"/>
  <c r="D36" i="30" l="1"/>
  <c r="E28" i="10"/>
  <c r="D28" i="10" s="1"/>
  <c r="F28" i="10" s="1"/>
  <c r="B29" i="10" s="1"/>
  <c r="E29" i="12"/>
  <c r="D29" i="12" s="1"/>
  <c r="F29" i="12" s="1"/>
  <c r="B30" i="12" s="1"/>
  <c r="E27" i="11"/>
  <c r="D27" i="11" s="1"/>
  <c r="F27" i="11" s="1"/>
  <c r="B28" i="11" s="1"/>
  <c r="E28" i="29"/>
  <c r="D28" i="29" s="1"/>
  <c r="F28" i="29" s="1"/>
  <c r="B29" i="29" s="1"/>
  <c r="E27" i="13"/>
  <c r="D27" i="13" s="1"/>
  <c r="F27" i="13" s="1"/>
  <c r="B28" i="13" s="1"/>
  <c r="F36" i="30" l="1"/>
  <c r="B37" i="30" s="1"/>
  <c r="E28" i="11"/>
  <c r="D28" i="11" s="1"/>
  <c r="F28" i="11" s="1"/>
  <c r="B29" i="11" s="1"/>
  <c r="E30" i="12"/>
  <c r="D30" i="12" s="1"/>
  <c r="F30" i="12" s="1"/>
  <c r="B31" i="12" s="1"/>
  <c r="E28" i="13"/>
  <c r="D28" i="13" s="1"/>
  <c r="F28" i="13" s="1"/>
  <c r="B29" i="13" s="1"/>
  <c r="E29" i="10"/>
  <c r="D29" i="10" s="1"/>
  <c r="F29" i="10" s="1"/>
  <c r="B30" i="10" s="1"/>
  <c r="E29" i="29"/>
  <c r="D29" i="29" s="1"/>
  <c r="F29" i="29" s="1"/>
  <c r="B30" i="29" s="1"/>
  <c r="E37" i="30" l="1"/>
  <c r="E29" i="13"/>
  <c r="D29" i="13" s="1"/>
  <c r="F29" i="13" s="1"/>
  <c r="B30" i="13" s="1"/>
  <c r="E30" i="29"/>
  <c r="D30" i="29" s="1"/>
  <c r="F30" i="29" s="1"/>
  <c r="B31" i="29" s="1"/>
  <c r="E30" i="10"/>
  <c r="D30" i="10" s="1"/>
  <c r="F30" i="10" s="1"/>
  <c r="B31" i="10" s="1"/>
  <c r="E29" i="11"/>
  <c r="D29" i="11" s="1"/>
  <c r="F29" i="11" s="1"/>
  <c r="B30" i="11" s="1"/>
  <c r="E31" i="12"/>
  <c r="D31" i="12" s="1"/>
  <c r="F31" i="12" s="1"/>
  <c r="B32" i="12" s="1"/>
  <c r="D37" i="30" l="1"/>
  <c r="E30" i="11"/>
  <c r="D30" i="11" s="1"/>
  <c r="F30" i="11" s="1"/>
  <c r="B31" i="11" s="1"/>
  <c r="E31" i="10"/>
  <c r="D31" i="10" s="1"/>
  <c r="F31" i="10" s="1"/>
  <c r="B32" i="10" s="1"/>
  <c r="E31" i="29"/>
  <c r="D31" i="29" s="1"/>
  <c r="F31" i="29" s="1"/>
  <c r="B32" i="29" s="1"/>
  <c r="E32" i="12"/>
  <c r="D32" i="12" s="1"/>
  <c r="F32" i="12" s="1"/>
  <c r="B33" i="12" s="1"/>
  <c r="E30" i="13"/>
  <c r="D30" i="13" s="1"/>
  <c r="F30" i="13" s="1"/>
  <c r="B31" i="13" s="1"/>
  <c r="F37" i="30" l="1"/>
  <c r="B38" i="30" s="1"/>
  <c r="E32" i="10"/>
  <c r="D32" i="10" s="1"/>
  <c r="F32" i="10" s="1"/>
  <c r="B33" i="10" s="1"/>
  <c r="E33" i="12"/>
  <c r="E31" i="11"/>
  <c r="D31" i="11" s="1"/>
  <c r="F31" i="11" s="1"/>
  <c r="B32" i="11" s="1"/>
  <c r="E31" i="13"/>
  <c r="D31" i="13" s="1"/>
  <c r="F31" i="13" s="1"/>
  <c r="B32" i="13" s="1"/>
  <c r="E32" i="29"/>
  <c r="D32" i="29" s="1"/>
  <c r="F32" i="29" s="1"/>
  <c r="B33" i="29" s="1"/>
  <c r="E38" i="30" l="1"/>
  <c r="E32" i="11"/>
  <c r="D32" i="11" s="1"/>
  <c r="F32" i="11" s="1"/>
  <c r="B33" i="11" s="1"/>
  <c r="E32" i="13"/>
  <c r="D32" i="13" s="1"/>
  <c r="F32" i="13" s="1"/>
  <c r="B33" i="13" s="1"/>
  <c r="E33" i="10"/>
  <c r="D33" i="12"/>
  <c r="E34" i="12"/>
  <c r="E33" i="29"/>
  <c r="D38" i="30" l="1"/>
  <c r="E33" i="13"/>
  <c r="E33" i="11"/>
  <c r="D33" i="29"/>
  <c r="E34" i="29"/>
  <c r="D34" i="12"/>
  <c r="E45" i="4" s="1"/>
  <c r="F33" i="12"/>
  <c r="B35" i="12" s="1"/>
  <c r="D33" i="10"/>
  <c r="E34" i="10"/>
  <c r="F38" i="30" l="1"/>
  <c r="B39" i="30" s="1"/>
  <c r="D33" i="13"/>
  <c r="E34" i="13"/>
  <c r="D33" i="11"/>
  <c r="E34" i="11"/>
  <c r="D34" i="10"/>
  <c r="E41" i="4" s="1"/>
  <c r="F33" i="10"/>
  <c r="B35" i="10" s="1"/>
  <c r="D34" i="29"/>
  <c r="E47" i="4" s="1"/>
  <c r="F33" i="29"/>
  <c r="B35" i="29" s="1"/>
  <c r="E35" i="12"/>
  <c r="E39" i="30" l="1"/>
  <c r="D65" i="6"/>
  <c r="M62" i="6" s="1"/>
  <c r="E35" i="10"/>
  <c r="D34" i="11"/>
  <c r="E43" i="4" s="1"/>
  <c r="F33" i="11"/>
  <c r="B35" i="11" s="1"/>
  <c r="D35" i="12"/>
  <c r="E35" i="29"/>
  <c r="D34" i="13"/>
  <c r="E48" i="4" s="1"/>
  <c r="F33" i="13"/>
  <c r="B35" i="13" s="1"/>
  <c r="E40" i="4" l="1"/>
  <c r="D75" i="6" s="1"/>
  <c r="D19" i="9" s="1"/>
  <c r="D39" i="30"/>
  <c r="M65" i="6"/>
  <c r="D64" i="6"/>
  <c r="M60" i="6" s="1"/>
  <c r="E35" i="11"/>
  <c r="D35" i="10"/>
  <c r="D35" i="29"/>
  <c r="E35" i="13"/>
  <c r="F35" i="12"/>
  <c r="B36" i="12" s="1"/>
  <c r="M64" i="6" l="1"/>
  <c r="F39" i="30"/>
  <c r="B40" i="30" s="1"/>
  <c r="M75" i="6"/>
  <c r="D35" i="11"/>
  <c r="F35" i="29"/>
  <c r="B36" i="29" s="1"/>
  <c r="E36" i="12"/>
  <c r="F35" i="10"/>
  <c r="B36" i="10" s="1"/>
  <c r="D35" i="13"/>
  <c r="E40" i="30" l="1"/>
  <c r="D40" i="30" s="1"/>
  <c r="F40" i="30" s="1"/>
  <c r="B41" i="30" s="1"/>
  <c r="E36" i="29"/>
  <c r="E36" i="10"/>
  <c r="F35" i="11"/>
  <c r="B36" i="11" s="1"/>
  <c r="F35" i="13"/>
  <c r="B36" i="13" s="1"/>
  <c r="D36" i="12"/>
  <c r="E41" i="30" l="1"/>
  <c r="D41" i="30" s="1"/>
  <c r="F41" i="30" s="1"/>
  <c r="B42" i="30" s="1"/>
  <c r="D36" i="10"/>
  <c r="E36" i="13"/>
  <c r="F36" i="12"/>
  <c r="B37" i="12" s="1"/>
  <c r="E36" i="11"/>
  <c r="D36" i="29"/>
  <c r="E42" i="30" l="1"/>
  <c r="D42" i="30" s="1"/>
  <c r="F42" i="30" s="1"/>
  <c r="B43" i="30" s="1"/>
  <c r="D36" i="11"/>
  <c r="F36" i="10"/>
  <c r="B37" i="10" s="1"/>
  <c r="F36" i="29"/>
  <c r="B37" i="29" s="1"/>
  <c r="D36" i="13"/>
  <c r="E37" i="12"/>
  <c r="E43" i="30" l="1"/>
  <c r="D43" i="30" s="1"/>
  <c r="F43" i="30" s="1"/>
  <c r="B44" i="30" s="1"/>
  <c r="E37" i="29"/>
  <c r="E37" i="10"/>
  <c r="F36" i="13"/>
  <c r="B37" i="13" s="1"/>
  <c r="D37" i="12"/>
  <c r="F36" i="11"/>
  <c r="B37" i="11" s="1"/>
  <c r="E44" i="30" l="1"/>
  <c r="D44" i="30" s="1"/>
  <c r="F44" i="30" s="1"/>
  <c r="B45" i="30" s="1"/>
  <c r="E37" i="11"/>
  <c r="F37" i="12"/>
  <c r="B38" i="12" s="1"/>
  <c r="E37" i="13"/>
  <c r="D37" i="29"/>
  <c r="D37" i="10"/>
  <c r="E45" i="30" l="1"/>
  <c r="D45" i="30" s="1"/>
  <c r="F45" i="30" s="1"/>
  <c r="B46" i="30" s="1"/>
  <c r="F37" i="29"/>
  <c r="B38" i="29" s="1"/>
  <c r="F37" i="10"/>
  <c r="B38" i="10" s="1"/>
  <c r="D37" i="13"/>
  <c r="D37" i="11"/>
  <c r="E38" i="12"/>
  <c r="E46" i="30" l="1"/>
  <c r="F37" i="11"/>
  <c r="B38" i="11" s="1"/>
  <c r="E38" i="29"/>
  <c r="D38" i="12"/>
  <c r="F37" i="13"/>
  <c r="B38" i="13" s="1"/>
  <c r="E38" i="10"/>
  <c r="D46" i="30" l="1"/>
  <c r="E47" i="30"/>
  <c r="E38" i="11"/>
  <c r="E38" i="13"/>
  <c r="D38" i="29"/>
  <c r="D38" i="10"/>
  <c r="F38" i="12"/>
  <c r="B39" i="12" s="1"/>
  <c r="D47" i="30" l="1"/>
  <c r="F46" i="30"/>
  <c r="B48" i="30" s="1"/>
  <c r="D38" i="13"/>
  <c r="F38" i="10"/>
  <c r="B39" i="10" s="1"/>
  <c r="E39" i="12"/>
  <c r="F38" i="29"/>
  <c r="B39" i="29" s="1"/>
  <c r="D38" i="11"/>
  <c r="E48" i="30" l="1"/>
  <c r="E39" i="29"/>
  <c r="E39" i="10"/>
  <c r="D39" i="12"/>
  <c r="F38" i="11"/>
  <c r="B39" i="11" s="1"/>
  <c r="F38" i="13"/>
  <c r="B39" i="13" s="1"/>
  <c r="D48" i="30" l="1"/>
  <c r="E39" i="11"/>
  <c r="D39" i="10"/>
  <c r="E39" i="13"/>
  <c r="F39" i="12"/>
  <c r="B40" i="12" s="1"/>
  <c r="D39" i="29"/>
  <c r="F48" i="30" l="1"/>
  <c r="B49" i="30" s="1"/>
  <c r="E40" i="12"/>
  <c r="D40" i="12" s="1"/>
  <c r="F40" i="12" s="1"/>
  <c r="B41" i="12" s="1"/>
  <c r="F39" i="10"/>
  <c r="B40" i="10" s="1"/>
  <c r="F39" i="29"/>
  <c r="B40" i="29" s="1"/>
  <c r="D39" i="13"/>
  <c r="D39" i="11"/>
  <c r="E49" i="30" l="1"/>
  <c r="E41" i="12"/>
  <c r="D41" i="12" s="1"/>
  <c r="F41" i="12" s="1"/>
  <c r="B42" i="12" s="1"/>
  <c r="E40" i="10"/>
  <c r="D40" i="10" s="1"/>
  <c r="F40" i="10" s="1"/>
  <c r="B41" i="10" s="1"/>
  <c r="F39" i="13"/>
  <c r="B40" i="13" s="1"/>
  <c r="E40" i="29"/>
  <c r="D40" i="29" s="1"/>
  <c r="F40" i="29" s="1"/>
  <c r="B41" i="29" s="1"/>
  <c r="F39" i="11"/>
  <c r="B40" i="11" s="1"/>
  <c r="D49" i="30" l="1"/>
  <c r="E41" i="10"/>
  <c r="D41" i="10" s="1"/>
  <c r="F41" i="10" s="1"/>
  <c r="B42" i="10" s="1"/>
  <c r="E40" i="13"/>
  <c r="D40" i="13" s="1"/>
  <c r="F40" i="13" s="1"/>
  <c r="B41" i="13" s="1"/>
  <c r="E41" i="29"/>
  <c r="D41" i="29" s="1"/>
  <c r="F41" i="29" s="1"/>
  <c r="B42" i="29" s="1"/>
  <c r="E40" i="11"/>
  <c r="D40" i="11" s="1"/>
  <c r="F40" i="11" s="1"/>
  <c r="B41" i="11" s="1"/>
  <c r="E42" i="12"/>
  <c r="D42" i="12" s="1"/>
  <c r="F42" i="12" s="1"/>
  <c r="B43" i="12" s="1"/>
  <c r="F49" i="30" l="1"/>
  <c r="B50" i="30" s="1"/>
  <c r="E42" i="29"/>
  <c r="D42" i="29" s="1"/>
  <c r="F42" i="29" s="1"/>
  <c r="B43" i="29" s="1"/>
  <c r="E43" i="12"/>
  <c r="D43" i="12" s="1"/>
  <c r="F43" i="12" s="1"/>
  <c r="B44" i="12" s="1"/>
  <c r="E42" i="10"/>
  <c r="D42" i="10" s="1"/>
  <c r="F42" i="10" s="1"/>
  <c r="B43" i="10" s="1"/>
  <c r="E41" i="13"/>
  <c r="D41" i="13" s="1"/>
  <c r="F41" i="13" s="1"/>
  <c r="B42" i="13" s="1"/>
  <c r="E41" i="11"/>
  <c r="D41" i="11" s="1"/>
  <c r="F41" i="11" s="1"/>
  <c r="B42" i="11" s="1"/>
  <c r="E50" i="30" l="1"/>
  <c r="E44" i="12"/>
  <c r="D44" i="12" s="1"/>
  <c r="F44" i="12" s="1"/>
  <c r="B45" i="12" s="1"/>
  <c r="E43" i="10"/>
  <c r="D43" i="10" s="1"/>
  <c r="F43" i="10" s="1"/>
  <c r="B44" i="10" s="1"/>
  <c r="E43" i="29"/>
  <c r="D43" i="29" s="1"/>
  <c r="F43" i="29" s="1"/>
  <c r="B44" i="29" s="1"/>
  <c r="E42" i="13"/>
  <c r="D42" i="13" s="1"/>
  <c r="F42" i="13" s="1"/>
  <c r="B43" i="13" s="1"/>
  <c r="E42" i="11"/>
  <c r="D42" i="11" s="1"/>
  <c r="F42" i="11" s="1"/>
  <c r="B43" i="11" s="1"/>
  <c r="D50" i="30" l="1"/>
  <c r="E44" i="29"/>
  <c r="D44" i="29" s="1"/>
  <c r="F44" i="29" s="1"/>
  <c r="B45" i="29" s="1"/>
  <c r="E45" i="12"/>
  <c r="D45" i="12" s="1"/>
  <c r="F45" i="12" s="1"/>
  <c r="B46" i="12" s="1"/>
  <c r="E43" i="13"/>
  <c r="D43" i="13" s="1"/>
  <c r="F43" i="13" s="1"/>
  <c r="B44" i="13" s="1"/>
  <c r="E44" i="10"/>
  <c r="D44" i="10" s="1"/>
  <c r="F44" i="10" s="1"/>
  <c r="B45" i="10" s="1"/>
  <c r="E43" i="11"/>
  <c r="D43" i="11" s="1"/>
  <c r="F43" i="11" s="1"/>
  <c r="B44" i="11" s="1"/>
  <c r="F50" i="30" l="1"/>
  <c r="B51" i="30" s="1"/>
  <c r="E44" i="13"/>
  <c r="D44" i="13" s="1"/>
  <c r="F44" i="13" s="1"/>
  <c r="B45" i="13" s="1"/>
  <c r="E45" i="10"/>
  <c r="D45" i="10" s="1"/>
  <c r="F45" i="10" s="1"/>
  <c r="B46" i="10" s="1"/>
  <c r="E45" i="29"/>
  <c r="D45" i="29" s="1"/>
  <c r="F45" i="29" s="1"/>
  <c r="B46" i="29" s="1"/>
  <c r="E46" i="12"/>
  <c r="E44" i="11"/>
  <c r="D44" i="11" s="1"/>
  <c r="F44" i="11" s="1"/>
  <c r="B45" i="11" s="1"/>
  <c r="E51" i="30" l="1"/>
  <c r="E45" i="11"/>
  <c r="D45" i="11" s="1"/>
  <c r="F45" i="11" s="1"/>
  <c r="B46" i="11" s="1"/>
  <c r="E46" i="29"/>
  <c r="E45" i="13"/>
  <c r="D45" i="13" s="1"/>
  <c r="F45" i="13" s="1"/>
  <c r="B46" i="13" s="1"/>
  <c r="E46" i="10"/>
  <c r="D46" i="12"/>
  <c r="E47" i="12"/>
  <c r="D51" i="30" l="1"/>
  <c r="D46" i="29"/>
  <c r="E47" i="29"/>
  <c r="D46" i="10"/>
  <c r="E47" i="10"/>
  <c r="E46" i="13"/>
  <c r="E46" i="11"/>
  <c r="D47" i="12"/>
  <c r="F45" i="4" s="1"/>
  <c r="F46" i="12"/>
  <c r="B48" i="12" s="1"/>
  <c r="F51" i="30" l="1"/>
  <c r="B52" i="30" s="1"/>
  <c r="D47" i="29"/>
  <c r="F47" i="4" s="1"/>
  <c r="F46" i="29"/>
  <c r="B48" i="29" s="1"/>
  <c r="D46" i="11"/>
  <c r="E47" i="11"/>
  <c r="E48" i="12"/>
  <c r="D46" i="13"/>
  <c r="E47" i="13"/>
  <c r="D47" i="10"/>
  <c r="F41" i="4" s="1"/>
  <c r="F46" i="10"/>
  <c r="B48" i="10" s="1"/>
  <c r="E52" i="30" l="1"/>
  <c r="E65" i="6"/>
  <c r="N62" i="6" s="1"/>
  <c r="D48" i="12"/>
  <c r="D47" i="13"/>
  <c r="F48" i="4" s="1"/>
  <c r="F46" i="13"/>
  <c r="B48" i="13" s="1"/>
  <c r="D47" i="11"/>
  <c r="F43" i="4" s="1"/>
  <c r="F46" i="11"/>
  <c r="B48" i="11" s="1"/>
  <c r="E48" i="10"/>
  <c r="E48" i="29"/>
  <c r="F40" i="4" l="1"/>
  <c r="D52" i="30"/>
  <c r="N65" i="6"/>
  <c r="E64" i="6"/>
  <c r="N60" i="6" s="1"/>
  <c r="D48" i="10"/>
  <c r="E48" i="11"/>
  <c r="D48" i="29"/>
  <c r="E48" i="13"/>
  <c r="F48" i="12"/>
  <c r="B49" i="12" s="1"/>
  <c r="F49" i="4" l="1"/>
  <c r="E75" i="6"/>
  <c r="N75" i="6" s="1"/>
  <c r="F52" i="30"/>
  <c r="B53" i="30" s="1"/>
  <c r="N64" i="6"/>
  <c r="E49" i="12"/>
  <c r="D48" i="11"/>
  <c r="F48" i="10"/>
  <c r="B49" i="10" s="1"/>
  <c r="D48" i="13"/>
  <c r="F48" i="29"/>
  <c r="B49" i="29" s="1"/>
  <c r="E19" i="9" l="1"/>
  <c r="E53" i="30"/>
  <c r="D53" i="30" s="1"/>
  <c r="F53" i="30" s="1"/>
  <c r="B54" i="30" s="1"/>
  <c r="F48" i="13"/>
  <c r="B49" i="13" s="1"/>
  <c r="E49" i="29"/>
  <c r="E49" i="10"/>
  <c r="F48" i="11"/>
  <c r="B49" i="11" s="1"/>
  <c r="D49" i="12"/>
  <c r="E54" i="30" l="1"/>
  <c r="D54" i="30" s="1"/>
  <c r="F54" i="30" s="1"/>
  <c r="B55" i="30" s="1"/>
  <c r="D49" i="29"/>
  <c r="F49" i="12"/>
  <c r="B50" i="12" s="1"/>
  <c r="D49" i="10"/>
  <c r="E49" i="13"/>
  <c r="E49" i="11"/>
  <c r="E55" i="30" l="1"/>
  <c r="D55" i="30" s="1"/>
  <c r="F55" i="30" s="1"/>
  <c r="B56" i="30" s="1"/>
  <c r="D49" i="11"/>
  <c r="F49" i="10"/>
  <c r="B50" i="10" s="1"/>
  <c r="F49" i="29"/>
  <c r="B50" i="29" s="1"/>
  <c r="E50" i="12"/>
  <c r="D49" i="13"/>
  <c r="E56" i="30" l="1"/>
  <c r="D56" i="30" s="1"/>
  <c r="F56" i="30" s="1"/>
  <c r="B57" i="30" s="1"/>
  <c r="D50" i="12"/>
  <c r="E50" i="10"/>
  <c r="E50" i="29"/>
  <c r="F49" i="13"/>
  <c r="B50" i="13" s="1"/>
  <c r="F49" i="11"/>
  <c r="B50" i="11" s="1"/>
  <c r="E57" i="30" l="1"/>
  <c r="D57" i="30" s="1"/>
  <c r="F57" i="30" s="1"/>
  <c r="B58" i="30" s="1"/>
  <c r="E50" i="11"/>
  <c r="D50" i="29"/>
  <c r="F50" i="12"/>
  <c r="B51" i="12" s="1"/>
  <c r="E50" i="13"/>
  <c r="D50" i="10"/>
  <c r="E58" i="30" l="1"/>
  <c r="D58" i="30" s="1"/>
  <c r="F58" i="30" s="1"/>
  <c r="B59" i="30" s="1"/>
  <c r="D50" i="13"/>
  <c r="F50" i="29"/>
  <c r="B51" i="29" s="1"/>
  <c r="E51" i="12"/>
  <c r="D50" i="11"/>
  <c r="F50" i="10"/>
  <c r="B51" i="10" s="1"/>
  <c r="E59" i="30" l="1"/>
  <c r="E51" i="29"/>
  <c r="F50" i="11"/>
  <c r="B51" i="11" s="1"/>
  <c r="E51" i="10"/>
  <c r="D51" i="12"/>
  <c r="F50" i="13"/>
  <c r="B51" i="13" s="1"/>
  <c r="D59" i="30" l="1"/>
  <c r="E60" i="30"/>
  <c r="F51" i="12"/>
  <c r="B52" i="12" s="1"/>
  <c r="E51" i="13"/>
  <c r="D51" i="29"/>
  <c r="D51" i="10"/>
  <c r="E51" i="11"/>
  <c r="D60" i="30" l="1"/>
  <c r="F59" i="30"/>
  <c r="B63" i="30" s="1"/>
  <c r="E52" i="12"/>
  <c r="D51" i="13"/>
  <c r="F51" i="10"/>
  <c r="B52" i="10" s="1"/>
  <c r="D51" i="11"/>
  <c r="F51" i="29"/>
  <c r="B52" i="29" s="1"/>
  <c r="E63" i="30" l="1"/>
  <c r="D63" i="30" s="1"/>
  <c r="F63" i="30" s="1"/>
  <c r="B64" i="30" s="1"/>
  <c r="F51" i="13"/>
  <c r="B52" i="13" s="1"/>
  <c r="E52" i="29"/>
  <c r="E52" i="10"/>
  <c r="F51" i="11"/>
  <c r="B52" i="11" s="1"/>
  <c r="D52" i="12"/>
  <c r="E64" i="30" l="1"/>
  <c r="D64" i="30" s="1"/>
  <c r="F64" i="30" s="1"/>
  <c r="E52" i="11"/>
  <c r="D52" i="29"/>
  <c r="E52" i="13"/>
  <c r="F52" i="12"/>
  <c r="B53" i="12" s="1"/>
  <c r="D52" i="10"/>
  <c r="F52" i="29" l="1"/>
  <c r="B53" i="29" s="1"/>
  <c r="D52" i="11"/>
  <c r="E53" i="12"/>
  <c r="D53" i="12" s="1"/>
  <c r="F53" i="12" s="1"/>
  <c r="B54" i="12" s="1"/>
  <c r="D52" i="13"/>
  <c r="F52" i="10"/>
  <c r="B53" i="10" s="1"/>
  <c r="E54" i="12" l="1"/>
  <c r="D54" i="12" s="1"/>
  <c r="F54" i="12" s="1"/>
  <c r="B55" i="12" s="1"/>
  <c r="F52" i="13"/>
  <c r="B53" i="13" s="1"/>
  <c r="E53" i="29"/>
  <c r="D53" i="29" s="1"/>
  <c r="F53" i="29" s="1"/>
  <c r="B54" i="29" s="1"/>
  <c r="F52" i="11"/>
  <c r="B53" i="11" s="1"/>
  <c r="E53" i="10"/>
  <c r="D53" i="10" s="1"/>
  <c r="F53" i="10" s="1"/>
  <c r="B54" i="10" s="1"/>
  <c r="E53" i="13" l="1"/>
  <c r="D53" i="13" s="1"/>
  <c r="F53" i="13" s="1"/>
  <c r="B54" i="13" s="1"/>
  <c r="E54" i="29"/>
  <c r="D54" i="29" s="1"/>
  <c r="F54" i="29" s="1"/>
  <c r="B55" i="29" s="1"/>
  <c r="E55" i="12"/>
  <c r="D55" i="12" s="1"/>
  <c r="F55" i="12" s="1"/>
  <c r="B56" i="12" s="1"/>
  <c r="E53" i="11"/>
  <c r="D53" i="11" s="1"/>
  <c r="F53" i="11" s="1"/>
  <c r="B54" i="11" s="1"/>
  <c r="E54" i="10"/>
  <c r="D54" i="10" s="1"/>
  <c r="F54" i="10" s="1"/>
  <c r="B55" i="10" s="1"/>
  <c r="E54" i="11" l="1"/>
  <c r="D54" i="11" s="1"/>
  <c r="F54" i="11" s="1"/>
  <c r="B55" i="11" s="1"/>
  <c r="E56" i="12"/>
  <c r="D56" i="12" s="1"/>
  <c r="F56" i="12" s="1"/>
  <c r="B57" i="12" s="1"/>
  <c r="E55" i="10"/>
  <c r="D55" i="10" s="1"/>
  <c r="F55" i="10" s="1"/>
  <c r="B56" i="10" s="1"/>
  <c r="E54" i="13"/>
  <c r="D54" i="13" s="1"/>
  <c r="F54" i="13" s="1"/>
  <c r="B55" i="13" s="1"/>
  <c r="E55" i="29"/>
  <c r="D55" i="29" s="1"/>
  <c r="F55" i="29" s="1"/>
  <c r="B56" i="29" s="1"/>
  <c r="E56" i="29" l="1"/>
  <c r="D56" i="29" s="1"/>
  <c r="F56" i="29" s="1"/>
  <c r="B57" i="29" s="1"/>
  <c r="E55" i="13"/>
  <c r="D55" i="13" s="1"/>
  <c r="F55" i="13" s="1"/>
  <c r="B56" i="13" s="1"/>
  <c r="E55" i="11"/>
  <c r="D55" i="11" s="1"/>
  <c r="F55" i="11" s="1"/>
  <c r="B56" i="11" s="1"/>
  <c r="E56" i="10"/>
  <c r="D56" i="10" s="1"/>
  <c r="F56" i="10" s="1"/>
  <c r="B57" i="10" s="1"/>
  <c r="E57" i="12"/>
  <c r="D57" i="12" s="1"/>
  <c r="F57" i="12" s="1"/>
  <c r="B58" i="12" s="1"/>
  <c r="E56" i="11" l="1"/>
  <c r="D56" i="11" s="1"/>
  <c r="F56" i="11" s="1"/>
  <c r="B57" i="11" s="1"/>
  <c r="E56" i="13"/>
  <c r="D56" i="13" s="1"/>
  <c r="F56" i="13" s="1"/>
  <c r="B57" i="13" s="1"/>
  <c r="E58" i="12"/>
  <c r="D58" i="12" s="1"/>
  <c r="F58" i="12" s="1"/>
  <c r="B59" i="12" s="1"/>
  <c r="E57" i="29"/>
  <c r="D57" i="29" s="1"/>
  <c r="F57" i="29" s="1"/>
  <c r="B58" i="29" s="1"/>
  <c r="E57" i="10"/>
  <c r="D57" i="10" s="1"/>
  <c r="F57" i="10" s="1"/>
  <c r="B58" i="10" s="1"/>
  <c r="E58" i="10" l="1"/>
  <c r="D58" i="10" s="1"/>
  <c r="F58" i="10" s="1"/>
  <c r="B59" i="10" s="1"/>
  <c r="E58" i="29"/>
  <c r="D58" i="29" s="1"/>
  <c r="F58" i="29" s="1"/>
  <c r="B59" i="29" s="1"/>
  <c r="E59" i="12"/>
  <c r="E57" i="11"/>
  <c r="D57" i="11" s="1"/>
  <c r="F57" i="11" s="1"/>
  <c r="B58" i="11" s="1"/>
  <c r="E57" i="13"/>
  <c r="D57" i="13" s="1"/>
  <c r="F57" i="13" s="1"/>
  <c r="B58" i="13" s="1"/>
  <c r="E59" i="29" l="1"/>
  <c r="E58" i="13"/>
  <c r="D58" i="13" s="1"/>
  <c r="F58" i="13" s="1"/>
  <c r="B59" i="13" s="1"/>
  <c r="D59" i="12"/>
  <c r="E60" i="12"/>
  <c r="E59" i="10"/>
  <c r="E58" i="11"/>
  <c r="D58" i="11" s="1"/>
  <c r="F58" i="11" s="1"/>
  <c r="B59" i="11" s="1"/>
  <c r="E59" i="11" l="1"/>
  <c r="D60" i="12"/>
  <c r="F59" i="12"/>
  <c r="B63" i="12" s="1"/>
  <c r="D59" i="29"/>
  <c r="E60" i="29"/>
  <c r="E59" i="13"/>
  <c r="D59" i="10"/>
  <c r="E60" i="10"/>
  <c r="D59" i="13" l="1"/>
  <c r="E60" i="13"/>
  <c r="D60" i="10"/>
  <c r="F59" i="10"/>
  <c r="B63" i="10" s="1"/>
  <c r="D60" i="29"/>
  <c r="F59" i="29"/>
  <c r="B63" i="29" s="1"/>
  <c r="D59" i="11"/>
  <c r="E60" i="11"/>
  <c r="E63" i="12"/>
  <c r="D60" i="11" l="1"/>
  <c r="F59" i="11"/>
  <c r="B63" i="11" s="1"/>
  <c r="D63" i="12"/>
  <c r="E63" i="29"/>
  <c r="D63" i="29" s="1"/>
  <c r="F63" i="29" s="1"/>
  <c r="B64" i="29" s="1"/>
  <c r="D60" i="13"/>
  <c r="F59" i="13"/>
  <c r="B63" i="13" s="1"/>
  <c r="E63" i="10"/>
  <c r="D63" i="10" s="1"/>
  <c r="F63" i="10" s="1"/>
  <c r="B64" i="10" s="1"/>
  <c r="E64" i="29" l="1"/>
  <c r="D64" i="29" s="1"/>
  <c r="F64" i="29" s="1"/>
  <c r="E64" i="10"/>
  <c r="D64" i="10" s="1"/>
  <c r="F64" i="10" s="1"/>
  <c r="E63" i="11"/>
  <c r="D63" i="11" s="1"/>
  <c r="F63" i="11" s="1"/>
  <c r="B64" i="11" s="1"/>
  <c r="E63" i="13"/>
  <c r="F63" i="12"/>
  <c r="B64" i="12" s="1"/>
  <c r="E64" i="11" l="1"/>
  <c r="D64" i="11" s="1"/>
  <c r="F64" i="11" s="1"/>
  <c r="E64" i="12"/>
  <c r="D63" i="13"/>
  <c r="D64" i="12" l="1"/>
  <c r="F63" i="13"/>
  <c r="B64" i="13" s="1"/>
  <c r="E64" i="13" l="1"/>
  <c r="F64" i="12"/>
  <c r="B65" i="12" s="1"/>
  <c r="D64" i="13" l="1"/>
  <c r="E65" i="12"/>
  <c r="D65" i="12" l="1"/>
  <c r="F64" i="13"/>
  <c r="B65" i="13" s="1"/>
  <c r="E65" i="13" l="1"/>
  <c r="F65" i="12"/>
  <c r="B66" i="12" s="1"/>
  <c r="E66" i="12" l="1"/>
  <c r="D65" i="13"/>
  <c r="F65" i="13" l="1"/>
  <c r="B66" i="13" s="1"/>
  <c r="D66" i="12"/>
  <c r="E66" i="13" l="1"/>
  <c r="F66" i="12"/>
  <c r="B67" i="12" s="1"/>
  <c r="D66" i="13" l="1"/>
  <c r="E67" i="12"/>
  <c r="D67" i="12" l="1"/>
  <c r="F66" i="13"/>
  <c r="B67" i="13" s="1"/>
  <c r="E67" i="13" l="1"/>
  <c r="F67" i="12"/>
  <c r="B68" i="12" s="1"/>
  <c r="D67" i="13" l="1"/>
  <c r="E68" i="12"/>
  <c r="D68" i="12" s="1"/>
  <c r="F68" i="12" s="1"/>
  <c r="B69" i="12" s="1"/>
  <c r="F67" i="13" l="1"/>
  <c r="B68" i="13" s="1"/>
  <c r="E69" i="12"/>
  <c r="D69" i="12" s="1"/>
  <c r="F69" i="12" s="1"/>
  <c r="B70" i="12" s="1"/>
  <c r="E70" i="12" l="1"/>
  <c r="D70" i="12" s="1"/>
  <c r="F70" i="12" s="1"/>
  <c r="B71" i="12" s="1"/>
  <c r="E68" i="13"/>
  <c r="D68" i="13" s="1"/>
  <c r="F68" i="13" s="1"/>
  <c r="B69" i="13" s="1"/>
  <c r="E71" i="12" l="1"/>
  <c r="D71" i="12" s="1"/>
  <c r="F71" i="12" s="1"/>
  <c r="B72" i="12" s="1"/>
  <c r="E69" i="13"/>
  <c r="D69" i="13" s="1"/>
  <c r="F69" i="13" s="1"/>
  <c r="B70" i="13" s="1"/>
  <c r="E70" i="13" l="1"/>
  <c r="D70" i="13" s="1"/>
  <c r="F70" i="13" s="1"/>
  <c r="B71" i="13" s="1"/>
  <c r="E72" i="12"/>
  <c r="D72" i="12" s="1"/>
  <c r="F72" i="12" s="1"/>
  <c r="B73" i="12" s="1"/>
  <c r="E71" i="13" l="1"/>
  <c r="D71" i="13" s="1"/>
  <c r="F71" i="13" s="1"/>
  <c r="B72" i="13" s="1"/>
  <c r="E73" i="12"/>
  <c r="D73" i="12" s="1"/>
  <c r="F73" i="12" s="1"/>
  <c r="B74" i="12" s="1"/>
  <c r="E74" i="12" l="1"/>
  <c r="E72" i="13"/>
  <c r="D72" i="13" s="1"/>
  <c r="F72" i="13" s="1"/>
  <c r="B73" i="13" s="1"/>
  <c r="E73" i="13" l="1"/>
  <c r="D73" i="13" s="1"/>
  <c r="F73" i="13" s="1"/>
  <c r="B74" i="13" s="1"/>
  <c r="D74" i="12"/>
  <c r="E75" i="12"/>
  <c r="D75" i="12" l="1"/>
  <c r="C75" i="12"/>
  <c r="F74" i="12"/>
  <c r="B76" i="12" s="1"/>
  <c r="E74" i="13"/>
  <c r="D74" i="13" l="1"/>
  <c r="E75" i="13"/>
  <c r="E76" i="12"/>
  <c r="C75" i="13" l="1"/>
  <c r="D75" i="13"/>
  <c r="F74" i="13"/>
  <c r="B76" i="13" s="1"/>
  <c r="D76" i="12"/>
  <c r="E76" i="13" l="1"/>
  <c r="F76" i="12"/>
  <c r="B77" i="12" s="1"/>
  <c r="E77" i="12" l="1"/>
  <c r="D76" i="13"/>
  <c r="F76" i="13" l="1"/>
  <c r="B77" i="13" s="1"/>
  <c r="D77" i="12"/>
  <c r="F77" i="12" l="1"/>
  <c r="B78" i="12" s="1"/>
  <c r="E77" i="13"/>
  <c r="D77" i="13" l="1"/>
  <c r="E78" i="12"/>
  <c r="F77" i="13" l="1"/>
  <c r="B78" i="13" s="1"/>
  <c r="D78" i="12"/>
  <c r="F78" i="12" l="1"/>
  <c r="B79" i="12" s="1"/>
  <c r="E78" i="13"/>
  <c r="D78" i="13" l="1"/>
  <c r="E79" i="12"/>
  <c r="D79" i="12" l="1"/>
  <c r="F78" i="13"/>
  <c r="B79" i="13" s="1"/>
  <c r="E79" i="13" l="1"/>
  <c r="F79" i="12"/>
  <c r="B80" i="12" s="1"/>
  <c r="E80" i="12" l="1"/>
  <c r="D79" i="13"/>
  <c r="F79" i="13" l="1"/>
  <c r="B80" i="13" s="1"/>
  <c r="D80" i="12"/>
  <c r="F80" i="12" l="1"/>
  <c r="B81" i="12" s="1"/>
  <c r="E80" i="13"/>
  <c r="D80" i="13" l="1"/>
  <c r="E81" i="12"/>
  <c r="D81" i="12" s="1"/>
  <c r="F81" i="12" s="1"/>
  <c r="B82" i="12" s="1"/>
  <c r="E82" i="12" l="1"/>
  <c r="D82" i="12" s="1"/>
  <c r="F82" i="12" s="1"/>
  <c r="B83" i="12" s="1"/>
  <c r="F80" i="13"/>
  <c r="B81" i="13" s="1"/>
  <c r="E81" i="13" l="1"/>
  <c r="D81" i="13" s="1"/>
  <c r="F81" i="13" s="1"/>
  <c r="B82" i="13" s="1"/>
  <c r="E83" i="12"/>
  <c r="D83" i="12" s="1"/>
  <c r="F83" i="12" s="1"/>
  <c r="B84" i="12" s="1"/>
  <c r="E84" i="12" l="1"/>
  <c r="D84" i="12" s="1"/>
  <c r="F84" i="12" s="1"/>
  <c r="B85" i="12" s="1"/>
  <c r="E82" i="13"/>
  <c r="D82" i="13" s="1"/>
  <c r="F82" i="13" s="1"/>
  <c r="B83" i="13" s="1"/>
  <c r="E83" i="13" l="1"/>
  <c r="D83" i="13" s="1"/>
  <c r="F83" i="13" s="1"/>
  <c r="B84" i="13" s="1"/>
  <c r="E85" i="12"/>
  <c r="D85" i="12" s="1"/>
  <c r="F85" i="12" s="1"/>
  <c r="B86" i="12" s="1"/>
  <c r="E86" i="12" l="1"/>
  <c r="D86" i="12" s="1"/>
  <c r="F86" i="12" s="1"/>
  <c r="B87" i="12" s="1"/>
  <c r="E84" i="13"/>
  <c r="D84" i="13" s="1"/>
  <c r="F84" i="13" s="1"/>
  <c r="B85" i="13" s="1"/>
  <c r="E85" i="13" l="1"/>
  <c r="D85" i="13" s="1"/>
  <c r="F85" i="13" s="1"/>
  <c r="B86" i="13" s="1"/>
  <c r="E87" i="12"/>
  <c r="D87" i="12" l="1"/>
  <c r="E88" i="12"/>
  <c r="E86" i="13"/>
  <c r="D86" i="13" s="1"/>
  <c r="F86" i="13" s="1"/>
  <c r="B87" i="13" s="1"/>
  <c r="E87" i="13" l="1"/>
  <c r="D88" i="12"/>
  <c r="F87" i="12"/>
  <c r="B89" i="12" s="1"/>
  <c r="E89" i="12" l="1"/>
  <c r="D87" i="13"/>
  <c r="E88" i="13"/>
  <c r="D88" i="13" l="1"/>
  <c r="F87" i="13"/>
  <c r="B89" i="13" s="1"/>
  <c r="D89" i="12"/>
  <c r="F89" i="12" l="1"/>
  <c r="B90" i="12" s="1"/>
  <c r="E89" i="13"/>
  <c r="D89" i="13" l="1"/>
  <c r="E90" i="12"/>
  <c r="D90" i="12" l="1"/>
  <c r="F89" i="13"/>
  <c r="B90" i="13" s="1"/>
  <c r="E90" i="13" l="1"/>
  <c r="F90" i="12"/>
  <c r="B91" i="12" s="1"/>
  <c r="E91" i="12" l="1"/>
  <c r="D90" i="13"/>
  <c r="F90" i="13" l="1"/>
  <c r="B91" i="13" s="1"/>
  <c r="D91" i="12"/>
  <c r="F91" i="12" l="1"/>
  <c r="B92" i="12" s="1"/>
  <c r="E91" i="13"/>
  <c r="D91" i="13" l="1"/>
  <c r="E92" i="12"/>
  <c r="D92" i="12" l="1"/>
  <c r="F91" i="13"/>
  <c r="B92" i="13" s="1"/>
  <c r="E92" i="13" l="1"/>
  <c r="F92" i="12"/>
  <c r="B93" i="12" s="1"/>
  <c r="E93" i="12" l="1"/>
  <c r="D92" i="13"/>
  <c r="F92" i="13" l="1"/>
  <c r="B93" i="13" s="1"/>
  <c r="D93" i="12"/>
  <c r="F93" i="12" l="1"/>
  <c r="B94" i="12" s="1"/>
  <c r="E93" i="13"/>
  <c r="D93" i="13" l="1"/>
  <c r="E94" i="12"/>
  <c r="D94" i="12" s="1"/>
  <c r="F94" i="12" s="1"/>
  <c r="B95" i="12" s="1"/>
  <c r="E95" i="12" l="1"/>
  <c r="D95" i="12" s="1"/>
  <c r="F95" i="12" s="1"/>
  <c r="B96" i="12" s="1"/>
  <c r="F93" i="13"/>
  <c r="B94" i="13" s="1"/>
  <c r="E94" i="13" l="1"/>
  <c r="D94" i="13" s="1"/>
  <c r="F94" i="13" s="1"/>
  <c r="B95" i="13" s="1"/>
  <c r="E96" i="12"/>
  <c r="D96" i="12" s="1"/>
  <c r="F96" i="12" s="1"/>
  <c r="B97" i="12" s="1"/>
  <c r="E97" i="12" l="1"/>
  <c r="D97" i="12" s="1"/>
  <c r="F97" i="12" s="1"/>
  <c r="B98" i="12" s="1"/>
  <c r="E95" i="13"/>
  <c r="D95" i="13" s="1"/>
  <c r="F95" i="13" s="1"/>
  <c r="B96" i="13" s="1"/>
  <c r="E96" i="13" l="1"/>
  <c r="D96" i="13" s="1"/>
  <c r="F96" i="13" s="1"/>
  <c r="B97" i="13" s="1"/>
  <c r="E98" i="12"/>
  <c r="D98" i="12" s="1"/>
  <c r="F98" i="12" s="1"/>
  <c r="B99" i="12" s="1"/>
  <c r="E99" i="12" l="1"/>
  <c r="D99" i="12" s="1"/>
  <c r="F99" i="12" s="1"/>
  <c r="B100" i="12" s="1"/>
  <c r="E97" i="13"/>
  <c r="D97" i="13" s="1"/>
  <c r="F97" i="13" s="1"/>
  <c r="B98" i="13" s="1"/>
  <c r="E98" i="13" l="1"/>
  <c r="D98" i="13" s="1"/>
  <c r="F98" i="13" s="1"/>
  <c r="B99" i="13" s="1"/>
  <c r="E100" i="12"/>
  <c r="E99" i="13" l="1"/>
  <c r="D99" i="13" s="1"/>
  <c r="F99" i="13" s="1"/>
  <c r="B100" i="13" s="1"/>
  <c r="D100" i="12"/>
  <c r="E101" i="12"/>
  <c r="E100" i="13" l="1"/>
  <c r="D101" i="12"/>
  <c r="F100" i="12"/>
  <c r="D100" i="13" l="1"/>
  <c r="E101" i="13"/>
  <c r="D101" i="13" l="1"/>
  <c r="F100" i="13"/>
  <c r="C55" i="6" l="1"/>
  <c r="C63" i="6" s="1"/>
  <c r="L55" i="6" l="1"/>
  <c r="C70" i="6"/>
  <c r="L70" i="6" l="1"/>
  <c r="C8" i="9"/>
  <c r="C9" i="9" s="1"/>
  <c r="C13" i="9" s="1"/>
  <c r="C71" i="6"/>
  <c r="C72" i="6" s="1"/>
  <c r="L63" i="6"/>
  <c r="L72" i="6" l="1"/>
  <c r="L71" i="6"/>
  <c r="C20" i="9"/>
  <c r="C21" i="9" s="1"/>
  <c r="C24" i="9" s="1"/>
  <c r="C10" i="9"/>
  <c r="C16" i="2" l="1"/>
  <c r="C73" i="6"/>
  <c r="C14" i="2" l="1"/>
  <c r="C74" i="6"/>
  <c r="L73" i="6"/>
  <c r="L74" i="6" l="1"/>
  <c r="C15" i="2"/>
  <c r="D69" i="4"/>
  <c r="E55" i="6"/>
  <c r="D62" i="4" l="1"/>
  <c r="D70" i="4" s="1"/>
  <c r="D72" i="4" s="1"/>
  <c r="N55" i="6"/>
  <c r="D55" i="6"/>
  <c r="D63" i="6" l="1"/>
  <c r="M57" i="6" s="1"/>
  <c r="D70" i="6"/>
  <c r="M55" i="6"/>
  <c r="M70" i="6" l="1"/>
  <c r="D8" i="9"/>
  <c r="D9" i="9" s="1"/>
  <c r="D71" i="6"/>
  <c r="D72" i="6" s="1"/>
  <c r="M63" i="6"/>
  <c r="M72" i="6" l="1"/>
  <c r="M71" i="6"/>
  <c r="D10" i="9"/>
  <c r="D20" i="9"/>
  <c r="D21" i="9" s="1"/>
  <c r="D73" i="6" l="1"/>
  <c r="D74" i="6" s="1"/>
  <c r="D16" i="2"/>
  <c r="M73" i="6" l="1"/>
  <c r="D14" i="2"/>
  <c r="M74" i="6"/>
  <c r="D15" i="2"/>
  <c r="E69" i="4"/>
  <c r="E62" i="4" s="1"/>
  <c r="E70" i="4" s="1"/>
  <c r="I36" i="7"/>
  <c r="C32" i="4"/>
  <c r="C31" i="4" s="1"/>
  <c r="C27" i="2"/>
  <c r="C39" i="4"/>
  <c r="C37" i="4" s="1"/>
  <c r="C49" i="4" l="1"/>
  <c r="C72" i="4" s="1"/>
  <c r="D73" i="4" s="1"/>
  <c r="C32" i="2"/>
  <c r="C15" i="26"/>
  <c r="C130" i="26" s="1"/>
  <c r="C25" i="2"/>
  <c r="E35" i="4"/>
  <c r="I37" i="7"/>
  <c r="C35" i="2" l="1"/>
  <c r="C37" i="2"/>
  <c r="E49" i="4"/>
  <c r="E72" i="4" s="1"/>
  <c r="E73" i="4" s="1"/>
  <c r="C58" i="26"/>
  <c r="C59" i="26" s="1"/>
  <c r="C112" i="26" s="1"/>
  <c r="C113" i="26" s="1"/>
  <c r="C131" i="26"/>
  <c r="P15" i="26"/>
  <c r="C132" i="26" l="1"/>
  <c r="C134" i="26" s="1"/>
  <c r="C135" i="26" s="1"/>
  <c r="G136" i="26" s="1"/>
  <c r="G100" i="26" s="1"/>
  <c r="G109" i="26" s="1"/>
  <c r="G110" i="26" s="1"/>
  <c r="G112" i="26" s="1"/>
  <c r="Q15" i="26"/>
  <c r="Q58" i="26" s="1"/>
  <c r="P58" i="26"/>
  <c r="D4" i="26"/>
  <c r="D113" i="26"/>
  <c r="E4" i="26" l="1"/>
  <c r="E113" i="26"/>
  <c r="F4" i="26" l="1"/>
  <c r="F113" i="26"/>
  <c r="G4" i="26" l="1"/>
  <c r="G113" i="26"/>
  <c r="H4" i="26" l="1"/>
  <c r="H113" i="26"/>
  <c r="I4" i="26" l="1"/>
  <c r="I113" i="26"/>
  <c r="J4" i="26" l="1"/>
  <c r="J113" i="26"/>
  <c r="K4" i="26" l="1"/>
  <c r="K113" i="26"/>
  <c r="L113" i="26" l="1"/>
  <c r="L4" i="26"/>
  <c r="M4" i="26" l="1"/>
  <c r="M113" i="26"/>
  <c r="N4" i="26" l="1"/>
  <c r="N113" i="26"/>
  <c r="E21" i="9"/>
  <c r="E16" i="2" s="1"/>
  <c r="E9" i="9"/>
  <c r="N31" i="6" l="1"/>
  <c r="E27" i="6"/>
  <c r="E70" i="6" s="1"/>
  <c r="E8" i="9" l="1"/>
  <c r="N70" i="6"/>
  <c r="N27" i="6"/>
  <c r="E50" i="6"/>
  <c r="E63" i="6" l="1"/>
  <c r="N50" i="6"/>
  <c r="E20" i="9"/>
  <c r="E10" i="9"/>
  <c r="E71" i="6" l="1"/>
  <c r="N63" i="6"/>
  <c r="N57" i="6"/>
  <c r="E72" i="6" l="1"/>
  <c r="N72" i="6" s="1"/>
  <c r="N71" i="6"/>
  <c r="E73" i="6" l="1"/>
  <c r="E14" i="2" l="1"/>
  <c r="E74" i="6"/>
  <c r="N73" i="6"/>
  <c r="N74" i="6" l="1"/>
  <c r="F69" i="4"/>
  <c r="F62" i="4" s="1"/>
  <c r="F70" i="4" s="1"/>
  <c r="F72" i="4" s="1"/>
  <c r="F73" i="4" s="1"/>
  <c r="E15" i="2"/>
</calcChain>
</file>

<file path=xl/sharedStrings.xml><?xml version="1.0" encoding="utf-8"?>
<sst xmlns="http://schemas.openxmlformats.org/spreadsheetml/2006/main" count="1142" uniqueCount="490">
  <si>
    <t>Matières consommables</t>
  </si>
  <si>
    <t>Fournitures de bureau</t>
  </si>
  <si>
    <t>Emballages</t>
  </si>
  <si>
    <t>CHARGES EXTERNES</t>
  </si>
  <si>
    <t>Fournitures d’entretien</t>
  </si>
  <si>
    <t>IMPOTS ET TAXES (HORS IS)</t>
  </si>
  <si>
    <t>CHARGES DE PERSONNEL</t>
  </si>
  <si>
    <t>CHARGES FINANCIERES</t>
  </si>
  <si>
    <t>Intérêts des emprunts</t>
  </si>
  <si>
    <t>Dotation aux amortissements</t>
  </si>
  <si>
    <t>Dotation aux provisions</t>
  </si>
  <si>
    <t>TOTAL DES CHARGES</t>
  </si>
  <si>
    <t>Total des charges</t>
  </si>
  <si>
    <t>Total CA</t>
  </si>
  <si>
    <t>Total des charges variables</t>
  </si>
  <si>
    <t xml:space="preserve">Marge sur coûts variables </t>
  </si>
  <si>
    <t xml:space="preserve">Taux de marge variables </t>
  </si>
  <si>
    <t>Charges fixes</t>
  </si>
  <si>
    <t>RESSOURCES</t>
  </si>
  <si>
    <t>BESOINS</t>
  </si>
  <si>
    <t>Véhicules</t>
  </si>
  <si>
    <t>Autres (précisez)</t>
  </si>
  <si>
    <t>TOTAL DES BESOINS</t>
  </si>
  <si>
    <t>CAPITAUX PROPRES</t>
  </si>
  <si>
    <t>TOTAL DES RESSOURCES</t>
  </si>
  <si>
    <t>SOLDE DEBUT DE MOIS</t>
  </si>
  <si>
    <t>SOLDE MENSUEL</t>
  </si>
  <si>
    <t>SOLDE CUMULE</t>
  </si>
  <si>
    <t xml:space="preserve">   DECAISSEMENTS D’EXPLOITATION</t>
  </si>
  <si>
    <t xml:space="preserve">   DECAISSEMENTS HORS EXPLOITATION</t>
  </si>
  <si>
    <t>Démarrage</t>
  </si>
  <si>
    <t>Energie EDF/eau</t>
  </si>
  <si>
    <t xml:space="preserve">Frais de formation </t>
  </si>
  <si>
    <t>FIN AN1</t>
  </si>
  <si>
    <t>FIN AN2</t>
  </si>
  <si>
    <t>Emprunt bancaire</t>
  </si>
  <si>
    <t>Chiffre d'affaires TTC annuel</t>
  </si>
  <si>
    <t>Nb de jours paiement moyen clients</t>
  </si>
  <si>
    <t>Chiffre d'affaires TTC journalier</t>
  </si>
  <si>
    <t>Encours clients</t>
  </si>
  <si>
    <t>Nb de jours paiement moyen fournisseurs</t>
  </si>
  <si>
    <t>Crédit fournisseurs</t>
  </si>
  <si>
    <t>Montant de l'acompte</t>
  </si>
  <si>
    <t>CHIFFRE D'AFFAIRES</t>
  </si>
  <si>
    <t>Carburant</t>
  </si>
  <si>
    <t>Tableau d'Amortissement d'Emprunt</t>
  </si>
  <si>
    <t>soit</t>
  </si>
  <si>
    <t>mensualités</t>
  </si>
  <si>
    <t>N° Mensualité</t>
  </si>
  <si>
    <t>Capital restant</t>
  </si>
  <si>
    <t>Mensualités</t>
  </si>
  <si>
    <t>Amortissements</t>
  </si>
  <si>
    <t>Intérêts</t>
  </si>
  <si>
    <t>dû début période</t>
  </si>
  <si>
    <t>dû fin période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</si>
  <si>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</si>
  <si>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</si>
  <si>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</si>
  <si>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</si>
  <si>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</si>
  <si>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</si>
  <si>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</si>
  <si>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</si>
  <si>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</si>
  <si>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</si>
  <si>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</si>
  <si>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</si>
  <si>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Total </t>
  </si>
  <si>
    <t>1° Année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</si>
  <si>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</si>
  <si>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</si>
  <si>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</si>
  <si>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</si>
  <si>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</si>
  <si>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</si>
  <si>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</si>
  <si>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</si>
  <si>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</si>
  <si>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</si>
  <si>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</si>
  <si>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</si>
  <si>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2° Année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</si>
  <si>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</si>
  <si>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</si>
  <si>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</si>
  <si>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</si>
  <si>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</si>
  <si>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</si>
  <si>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</si>
  <si>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</si>
  <si>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</si>
  <si>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</si>
  <si>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</si>
  <si>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</si>
  <si>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3° Année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</si>
  <si>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</si>
  <si>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</si>
  <si>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</si>
  <si>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</si>
  <si>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</si>
  <si>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</si>
  <si>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</si>
  <si>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</si>
  <si>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</si>
  <si>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</si>
  <si>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</si>
  <si>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</si>
  <si>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4° Année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</si>
  <si>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</si>
  <si>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</si>
  <si>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</si>
  <si>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</si>
  <si>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</si>
  <si>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</si>
  <si>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</si>
  <si>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</si>
  <si>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</si>
  <si>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</si>
  <si>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</si>
  <si>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</si>
  <si>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5° Année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</si>
  <si>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</si>
  <si>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</si>
  <si>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</si>
  <si>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</si>
  <si>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</si>
  <si>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</si>
  <si>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</si>
  <si>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</si>
  <si>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</si>
  <si>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</si>
  <si>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</si>
  <si>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</si>
  <si>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6° Année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</si>
  <si>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</si>
  <si>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</si>
  <si>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</si>
  <si>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</si>
  <si>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</si>
  <si>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</si>
  <si>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</si>
  <si>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</si>
  <si>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</si>
  <si>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</si>
  <si>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</si>
  <si>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</si>
  <si>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7° Année</t>
  </si>
  <si>
    <t>TYPE DE PRET :</t>
  </si>
  <si>
    <t>BANQUE</t>
  </si>
  <si>
    <t>MONTANT :</t>
  </si>
  <si>
    <t>DUREE (année) :</t>
  </si>
  <si>
    <t>TAUX (TEG) :</t>
  </si>
  <si>
    <t>euros</t>
  </si>
  <si>
    <t>FONDS PROPRES ET FINANCEMENTS</t>
  </si>
  <si>
    <t>ENCAISSEMENTS D'EXPLOITATION</t>
  </si>
  <si>
    <t>SOLDE D'EXPLOITATION</t>
  </si>
  <si>
    <t>REMBOURSEMENT EMPRUNTS</t>
  </si>
  <si>
    <t>euros/mois</t>
  </si>
  <si>
    <t>SOLDES CUMULES</t>
  </si>
  <si>
    <t>ENDETTEMENT</t>
  </si>
  <si>
    <t>TOTAL</t>
  </si>
  <si>
    <t>Chiffre d'affaires HT annuel</t>
  </si>
  <si>
    <t>SOLDE HORS EXPLOITATION</t>
  </si>
  <si>
    <t>Impôt sur les sociétés</t>
  </si>
  <si>
    <t>Capital + Cpte courants associés</t>
  </si>
  <si>
    <t>TVA à payer ou Crédit de TVA</t>
  </si>
  <si>
    <t>Ventilation TVA sur CA</t>
  </si>
  <si>
    <t>Total TVA collectée</t>
  </si>
  <si>
    <t>Ventilation TVA sur achats</t>
  </si>
  <si>
    <t>Total TVA déductible sur exploitation</t>
  </si>
  <si>
    <t xml:space="preserve">Total TVA déductible </t>
  </si>
  <si>
    <t>TVA à payer ou crédit de TVA mensuel</t>
  </si>
  <si>
    <t xml:space="preserve">% Acompte clients perçus </t>
  </si>
  <si>
    <t>% Acompte fournisseurs payés</t>
  </si>
  <si>
    <t>TABLEAU DE CALCUL DU BFR</t>
  </si>
  <si>
    <t>Mois</t>
  </si>
  <si>
    <t>Stock de départ</t>
  </si>
  <si>
    <t>Apports en nature</t>
  </si>
  <si>
    <t>Achats HT annuel</t>
  </si>
  <si>
    <t>AchatsTTC annuel</t>
  </si>
  <si>
    <t>Achats TTC journalier</t>
  </si>
  <si>
    <t>NB JOURS TRAVAILLES/AN</t>
  </si>
  <si>
    <t xml:space="preserve">Emprunt bancaire </t>
  </si>
  <si>
    <t>POINT MORT JOUR HT en CA</t>
  </si>
  <si>
    <t>Chiffres d'affaires</t>
  </si>
  <si>
    <t>Capacité d'autofinancement</t>
  </si>
  <si>
    <t>PREVISIONNEL DE L'ACTIVITE</t>
  </si>
  <si>
    <t>PLAN DE FINANCEMENT DE DEMARRAGE</t>
  </si>
  <si>
    <t>Investissements incorporels</t>
  </si>
  <si>
    <t>Investissements corporels</t>
  </si>
  <si>
    <t>TVA sur immobilisations</t>
  </si>
  <si>
    <t>Besoins</t>
  </si>
  <si>
    <t>Ressources</t>
  </si>
  <si>
    <t>Total des besoins :</t>
  </si>
  <si>
    <t>Total des ressources :</t>
  </si>
  <si>
    <t>Seuil de rentabilité</t>
  </si>
  <si>
    <t>TTC</t>
  </si>
  <si>
    <t>HT</t>
  </si>
  <si>
    <t>Vérifications</t>
  </si>
  <si>
    <t>Observations</t>
  </si>
  <si>
    <t xml:space="preserve">CAPACITE D’AUTOFIN. </t>
  </si>
  <si>
    <t>CHARGES EXCEPTIONNELLES &amp; DOTATIONS AMORT. &amp; PROVISIONS</t>
  </si>
  <si>
    <t>Nombre de mois sur l'exercice</t>
  </si>
  <si>
    <t>Matériel de bureau</t>
  </si>
  <si>
    <t>Enregistrement à l'INPI</t>
  </si>
  <si>
    <t>Outillage professionnel</t>
  </si>
  <si>
    <t>Enseigne / devanture</t>
  </si>
  <si>
    <t>Chiffre d'affaires encaissé TTC à 10%</t>
  </si>
  <si>
    <t>Chiffre d'affaires encaissé TTC à 20%</t>
  </si>
  <si>
    <t>TVA à 10%</t>
  </si>
  <si>
    <t>TVA à 20%</t>
  </si>
  <si>
    <t>Achats décaissés à 10%</t>
  </si>
  <si>
    <t>Achats décaissés à 20%</t>
  </si>
  <si>
    <t>Fonds de commerce (immos corporelles)</t>
  </si>
  <si>
    <t>Charges sociales patronales et salariales</t>
  </si>
  <si>
    <t>Locations mobilières (matériel, véhicules...)</t>
  </si>
  <si>
    <t>Indemnités kilométriques</t>
  </si>
  <si>
    <t>Rémunération dirigeants</t>
  </si>
  <si>
    <t>Cotisations sociales dirigeants</t>
  </si>
  <si>
    <t>Référencement Internet</t>
  </si>
  <si>
    <t>Récupération de TVA</t>
  </si>
  <si>
    <t>Pas de TVA sur ce poste</t>
  </si>
  <si>
    <t>TVA à payer ou crédit de TVA semestriel</t>
  </si>
  <si>
    <t>Année</t>
  </si>
  <si>
    <t>SEUIL DE RENTABILITE HORS ENDETTEMENT</t>
  </si>
  <si>
    <t>SEUIL DE RENTABILITE AVEC ENDETTEMENT</t>
  </si>
  <si>
    <t>CA seuil de rentabilité 
HORS ENDETTEMENT</t>
  </si>
  <si>
    <t>CA seuil de rentabilité 
AVEC ENDETTEMENT</t>
  </si>
  <si>
    <t>EXCEDENT BRUT D'EXPLOITATION (EBE)</t>
  </si>
  <si>
    <t>VALEUR AJOUTEE (VA)</t>
  </si>
  <si>
    <t>MARGE COMMERCIALE (MC)</t>
  </si>
  <si>
    <t>RESULTAT BRUT D'EXPLOITATION</t>
  </si>
  <si>
    <t>ACHATS MARCHANDISES / MATIERES PREMIERES</t>
  </si>
  <si>
    <t>AUTRES ACHATS</t>
  </si>
  <si>
    <t>RESULTAT NET</t>
  </si>
  <si>
    <t>%</t>
  </si>
  <si>
    <t>x</t>
  </si>
  <si>
    <t>Honoraires autres (agence immo, architecte…)</t>
  </si>
  <si>
    <t>AVANCE DE TVA</t>
  </si>
  <si>
    <t>Variation du stock</t>
  </si>
  <si>
    <t>Prêt relais de TVA</t>
  </si>
  <si>
    <t>EMPRUNTS</t>
  </si>
  <si>
    <t>PLAN DE FINANCEMENT</t>
  </si>
  <si>
    <t>IMMOBILISATIONS INCORPORELLES         HT</t>
  </si>
  <si>
    <t>Honoraires juridiques et comptables en création</t>
  </si>
  <si>
    <t>Garantie sur prêt bancaire (BPI, SOCAMA…)</t>
  </si>
  <si>
    <t>Frais d'établissement (greffe, JO, honoraires de constitution…)</t>
  </si>
  <si>
    <t>Frais de R&amp;D, études</t>
  </si>
  <si>
    <t>Droits d'entrée Franchise, Marque, Concession</t>
  </si>
  <si>
    <t>Fonds de commerce (immo incorporelle)</t>
  </si>
  <si>
    <t>Droit au Bail / Pas de Porte</t>
  </si>
  <si>
    <t>Droits d'enregistrement</t>
  </si>
  <si>
    <t>Créances clients - Dettes fournisseurs</t>
  </si>
  <si>
    <t>IMMOBILISATIONS CORPORELLES            HT</t>
  </si>
  <si>
    <t>Autre emprunt (précisez)</t>
  </si>
  <si>
    <t>Capital (en numéraire)</t>
  </si>
  <si>
    <t>Capital (en nature / industrie)</t>
  </si>
  <si>
    <t>Compte courants d'associés (en nature)</t>
  </si>
  <si>
    <t>Compte courants d'associés (frais engagés)</t>
  </si>
  <si>
    <t>Compte courants d'associés (en numéraire)</t>
  </si>
  <si>
    <t>CALCUL CREANCES CLIENTS</t>
  </si>
  <si>
    <t>CREANCES CLIENTS</t>
  </si>
  <si>
    <t>CALCUL DETTES FOURNISSEURS</t>
  </si>
  <si>
    <t>DETTES FOURNISSEURS</t>
  </si>
  <si>
    <t>ACHATS - TVA à 10%</t>
  </si>
  <si>
    <t>BESOIN EN FONDS DE ROULEMENT</t>
  </si>
  <si>
    <t>Résultat net</t>
  </si>
  <si>
    <t>TVA sur Immobilisations</t>
  </si>
  <si>
    <t>Besoin en Fonds de Roulement</t>
  </si>
  <si>
    <t>FICHE DE SYNTHESE DU FINANCIER</t>
  </si>
  <si>
    <t xml:space="preserve">NOM DES DIRIGEANTS : </t>
  </si>
  <si>
    <t xml:space="preserve">STATUT JURIDIQUE : </t>
  </si>
  <si>
    <t>TOTAL DECAISSEMENTS D'EXPLOITATION</t>
  </si>
  <si>
    <t>TOTAL ENCAISSEMENTS HORS EXPLOITATION</t>
  </si>
  <si>
    <t>TOTAL ENCAISSEMENTS D'EXPLOITATION</t>
  </si>
  <si>
    <t>TOTAL DECAISSEMENTS HORS EXPLOITATION</t>
  </si>
  <si>
    <t>SIG</t>
  </si>
  <si>
    <t>STOCK HT</t>
  </si>
  <si>
    <t>Effet levier bancaire</t>
  </si>
  <si>
    <t>Commissions cartes bancaires</t>
  </si>
  <si>
    <t>Terrasse</t>
  </si>
  <si>
    <t>6 à 10 ans</t>
  </si>
  <si>
    <t>5 à 10 ans</t>
  </si>
  <si>
    <t>4 à 5 ans</t>
  </si>
  <si>
    <t>10 ans</t>
  </si>
  <si>
    <t>10 à 20 ans</t>
  </si>
  <si>
    <t>3 ans</t>
  </si>
  <si>
    <t>Matériel informatique</t>
  </si>
  <si>
    <t xml:space="preserve">Brevets, certificats d'obtention végétale : </t>
  </si>
  <si>
    <t>5 ans</t>
  </si>
  <si>
    <t>Charges</t>
  </si>
  <si>
    <t>Nombre de clients</t>
  </si>
  <si>
    <t>NOM DE L'ENTREPRISE :</t>
  </si>
  <si>
    <t>Autre (précisez)</t>
  </si>
  <si>
    <t>AMORTISSEMENTS</t>
  </si>
  <si>
    <t>DAM an 1</t>
  </si>
  <si>
    <t>DAM an 2</t>
  </si>
  <si>
    <t>DAM an 3</t>
  </si>
  <si>
    <t>Durée</t>
  </si>
  <si>
    <t>Formations (HACCP, CMA…)</t>
  </si>
  <si>
    <t>Immo financières (caution)</t>
  </si>
  <si>
    <t>Variation du Stock</t>
  </si>
  <si>
    <t>REMBOURSEMENT DES EMPRUNTS</t>
  </si>
  <si>
    <t>TVA sur stock de départ</t>
  </si>
  <si>
    <t>Rémunération nette dirigeant 1</t>
  </si>
  <si>
    <t>Cotisations sociales dirigeant 1</t>
  </si>
  <si>
    <t>Rémunération nette dirigeant 2</t>
  </si>
  <si>
    <t>Cotisations sociales dirigeant 2</t>
  </si>
  <si>
    <t>Excédent de trésorerie pour financer les charges au démarrage</t>
  </si>
  <si>
    <t>BFR &amp; IMMO FINANCIERES</t>
  </si>
  <si>
    <t>Non</t>
  </si>
  <si>
    <t>Oui</t>
  </si>
  <si>
    <t>SARL</t>
  </si>
  <si>
    <t>SAS</t>
  </si>
  <si>
    <t>EIRL</t>
  </si>
  <si>
    <t>Entreprise Individuelle</t>
  </si>
  <si>
    <t>SASU</t>
  </si>
  <si>
    <t xml:space="preserve">Composition du CA HT </t>
  </si>
  <si>
    <t xml:space="preserve">Panier moyen par clients </t>
  </si>
  <si>
    <t xml:space="preserve">CA mensuel HT : </t>
  </si>
  <si>
    <t>HYPOTHESES DE CHIFFRE D'AFFAIRES FACTURE HT</t>
  </si>
  <si>
    <t>Charges fixes avec endettement</t>
  </si>
  <si>
    <t>Frais bancaires au démarrage (garantie, dossiers…)</t>
  </si>
  <si>
    <t>Services bancaires annuels</t>
  </si>
  <si>
    <t>Réceptions, salons, évènements</t>
  </si>
  <si>
    <t>se remplit en complétant l'onglet  "chiffre d'affaires"</t>
  </si>
  <si>
    <t>Prêt d'honneur IPA</t>
  </si>
  <si>
    <t>Remboursement du prêt d'honneur IPA</t>
  </si>
  <si>
    <t>Prêt d'honneur IPA (160 euros/mois minimum)</t>
  </si>
  <si>
    <t>Investissements financiers</t>
  </si>
  <si>
    <t>CHIFFRE D'AFFAIRES (CA)</t>
  </si>
  <si>
    <t>Loyer</t>
  </si>
  <si>
    <t>Charges locatives</t>
  </si>
  <si>
    <t>Cadeaux clientèle, dons</t>
  </si>
  <si>
    <t>CGA, cotisations</t>
  </si>
  <si>
    <t>Site internet</t>
  </si>
  <si>
    <t>Licence, logiciels (location)</t>
  </si>
  <si>
    <t>Taxe d’apprentissage, formation continue</t>
  </si>
  <si>
    <t>Crédit Vendeur</t>
  </si>
  <si>
    <t>Licence, logiciel (acquisition) logiciel professionnel</t>
  </si>
  <si>
    <t>Nature prêt</t>
  </si>
  <si>
    <t>Banques sollicitées</t>
  </si>
  <si>
    <t>Taux</t>
  </si>
  <si>
    <t>Produit/Service 1</t>
  </si>
  <si>
    <t>Produit/Service 2</t>
  </si>
  <si>
    <t>Produit/Service 3</t>
  </si>
  <si>
    <t>Produit/Service 4</t>
  </si>
  <si>
    <t xml:space="preserve">Les cases en bleu sont à remplir </t>
  </si>
  <si>
    <t>Prêt Créasol</t>
  </si>
  <si>
    <t>Compte courant d'associés</t>
  </si>
  <si>
    <t>Durée amortissement</t>
  </si>
  <si>
    <t xml:space="preserve">HYPOTHESES MOIS PAR MOIS HT </t>
  </si>
  <si>
    <t>Aide : Durées comptables généralement admises</t>
  </si>
  <si>
    <t>Agencements et installations</t>
  </si>
  <si>
    <t>Mobilier</t>
  </si>
  <si>
    <t>Automobiles et matériel roulant</t>
  </si>
  <si>
    <t>Outillage</t>
  </si>
  <si>
    <t>Matériel</t>
  </si>
  <si>
    <t>Subventions (précisez)</t>
  </si>
  <si>
    <t>Capital restant dû début période</t>
  </si>
  <si>
    <t>Capital restant dû fin période</t>
  </si>
  <si>
    <t xml:space="preserve">Matériel et outillage de faible valeur (&lt; à 500 € unitaire HT) </t>
  </si>
  <si>
    <t>Petit matériel de bureau (&lt; à 500 € unitaire HT)</t>
  </si>
  <si>
    <t>Entreprise soumise à l'IS ?</t>
  </si>
  <si>
    <t>Chiffre d'affaires facturé (CA)</t>
  </si>
  <si>
    <t>IPA</t>
  </si>
  <si>
    <t>MPE</t>
  </si>
  <si>
    <t>CREASOL</t>
  </si>
  <si>
    <t>Achat/revente</t>
  </si>
  <si>
    <t>Profession libérale non réglementée</t>
  </si>
  <si>
    <t>Profession libéale réglementée</t>
  </si>
  <si>
    <t>Taux de base</t>
  </si>
  <si>
    <t>Formation Pro</t>
  </si>
  <si>
    <t>Impôt sur le revenu</t>
  </si>
  <si>
    <t>Pour les prestation et service (artisanat)</t>
  </si>
  <si>
    <t>Charges Sociales Micro</t>
  </si>
  <si>
    <t>Pour le gérant assimilé salarié</t>
  </si>
  <si>
    <t>Charges Sociales SASU et les SAS</t>
  </si>
  <si>
    <t>EI &amp; EIRL</t>
  </si>
  <si>
    <t xml:space="preserve">Taux de TVA </t>
  </si>
  <si>
    <t>Micro (Achat revente)</t>
  </si>
  <si>
    <t>Micro (Prestation de service)</t>
  </si>
  <si>
    <t>Micro (Profession réglementées)</t>
  </si>
  <si>
    <t>45% sur le net</t>
  </si>
  <si>
    <t xml:space="preserve">80% sur le net </t>
  </si>
  <si>
    <t xml:space="preserve">33% sur le bénéfice </t>
  </si>
  <si>
    <t>Micro (Professions non-réglementées)</t>
  </si>
  <si>
    <t>Aide : Charges sociales et salaires 2019</t>
  </si>
  <si>
    <t>SAS &amp; SASU</t>
  </si>
  <si>
    <t>SARL &amp; EURL</t>
  </si>
  <si>
    <t>RESERVE IPA - NE PAS TOUCHER</t>
  </si>
  <si>
    <t xml:space="preserve">Exonéré pendant 1 ans </t>
  </si>
  <si>
    <t xml:space="preserve">1500€ la première année </t>
  </si>
  <si>
    <t>Pour EI 1500</t>
  </si>
  <si>
    <t>Micro 15%</t>
  </si>
  <si>
    <t>Micro 25%</t>
  </si>
  <si>
    <t xml:space="preserve"> </t>
  </si>
  <si>
    <t>CREANCES CLIENTS - DETTES FOURNISSEURS</t>
  </si>
  <si>
    <t>Variation créances / dettes</t>
  </si>
  <si>
    <t>Liste déroulante</t>
  </si>
  <si>
    <t>Coefficient de saisonalité</t>
  </si>
  <si>
    <t>PLAN DE TRESORERIE TTC</t>
  </si>
  <si>
    <t>1ier année au lieu de 80</t>
  </si>
  <si>
    <t>Sur le net</t>
  </si>
  <si>
    <t>Charges sociales EI &amp; EIRL</t>
  </si>
  <si>
    <t>Pour tous les salariés</t>
  </si>
  <si>
    <t>Entretien et réparations (locaux, mobilier, véhicules...)</t>
  </si>
  <si>
    <t>Indiquer le mois de démarrage seulement</t>
  </si>
  <si>
    <t>Listes déroulantes</t>
  </si>
  <si>
    <t>Status</t>
  </si>
  <si>
    <t>TVA</t>
  </si>
  <si>
    <t>EURL / SARLU</t>
  </si>
  <si>
    <t>SI ACRE</t>
  </si>
  <si>
    <t>Pour l'entreprise</t>
  </si>
  <si>
    <t>Type de Micro</t>
  </si>
  <si>
    <t>% du résultat</t>
  </si>
  <si>
    <t xml:space="preserve">Charges sociales EURL / SARLU &amp; SARL </t>
  </si>
  <si>
    <t>Micro N1 si ACRE</t>
  </si>
  <si>
    <t>Micro N2 si ACRE</t>
  </si>
  <si>
    <t xml:space="preserve">Sur le résultat </t>
  </si>
  <si>
    <t>Micro N3 si ACRE</t>
  </si>
  <si>
    <t>TVA SUR FRAIS BANCAIRES</t>
  </si>
  <si>
    <t>24% sur le chiffre d'affaires</t>
  </si>
  <si>
    <t>24,4% sur le chiffre d'affaires</t>
  </si>
  <si>
    <t>24,3% sur le chiffre d'affaires</t>
  </si>
  <si>
    <t>13,9% sur le chiffre d'affaires</t>
  </si>
  <si>
    <t>Stock TTC</t>
  </si>
  <si>
    <t>Remboursement du prêt Créa-Sol</t>
  </si>
  <si>
    <t>Remboursement de Autre Emprunt</t>
  </si>
  <si>
    <t>Coût d'achat des marchandises vendues Produit/Service 1</t>
  </si>
  <si>
    <t>Coût d'achat des marchandises vendues Produit/Service 2</t>
  </si>
  <si>
    <t>Coût d'achat des marchandises vendues Produit/Service 3</t>
  </si>
  <si>
    <t>Coût d'achat des marchandises vendues Produit/Service 4</t>
  </si>
  <si>
    <t>Vêtements de travail</t>
  </si>
  <si>
    <t>SACEM, SPRE (musique, TV)</t>
  </si>
  <si>
    <t>ACHATS marchandises et MP</t>
  </si>
  <si>
    <t>Dettes sociales (URSSAF et salaires)</t>
  </si>
  <si>
    <t>Montant annuel</t>
  </si>
  <si>
    <t>Montant journalier</t>
  </si>
  <si>
    <t>CHIFFRE D'AFFAIRES - 1</t>
  </si>
  <si>
    <t>CHIFFRE D'AFFAIRES - 2</t>
  </si>
  <si>
    <t>CHIFFRE D'AFFAIRES - 3</t>
  </si>
  <si>
    <t>Prêt d'Honneur BPI (Créa/Reprise/Croissance)</t>
  </si>
  <si>
    <t>Autres Emprunts</t>
  </si>
  <si>
    <t>Créa-Sol</t>
  </si>
  <si>
    <t>Terrains et constructions</t>
  </si>
  <si>
    <t xml:space="preserve">Aménagement, installation et travaux </t>
  </si>
  <si>
    <t>Matériel Informatique</t>
  </si>
  <si>
    <t>Autres taxes (TVTS, foncière, Terrasse, taxe sur les salaires…)</t>
  </si>
  <si>
    <t>Rémunération brute du personnel</t>
  </si>
  <si>
    <t>Charges sociales patronales</t>
  </si>
  <si>
    <t>Charges patronales</t>
  </si>
  <si>
    <t>20 à 42% du brut</t>
  </si>
  <si>
    <t>Coûts de livraison</t>
  </si>
  <si>
    <t>Sous-Traitance (préciser)</t>
  </si>
  <si>
    <t>Repas, hébergements</t>
  </si>
  <si>
    <t>Parkings, péages, Trains, Avions</t>
  </si>
  <si>
    <t>Remboursement du prêt bancaire + crédit relais TVA</t>
  </si>
  <si>
    <t>Remboursement du prêt BPI création/reprise</t>
  </si>
  <si>
    <t>Remboursement du prêt d'Honneur Solidaire BPI</t>
  </si>
  <si>
    <t>PH BPI</t>
  </si>
  <si>
    <r>
      <t xml:space="preserve">Produits ou Prestation                                                                 </t>
    </r>
    <r>
      <rPr>
        <b/>
        <sz val="12"/>
        <color rgb="FF92D050"/>
        <rFont val="Arial"/>
        <family val="2"/>
      </rPr>
      <t>(PRECISEZ)</t>
    </r>
  </si>
  <si>
    <r>
      <t>COMPTE DE RESULTAT</t>
    </r>
    <r>
      <rPr>
        <sz val="14"/>
        <color rgb="FFE51968"/>
        <rFont val="Arial"/>
        <family val="2"/>
      </rPr>
      <t xml:space="preserve"> </t>
    </r>
    <r>
      <rPr>
        <b/>
        <sz val="14"/>
        <color rgb="FFE51968"/>
        <rFont val="Arial"/>
        <family val="2"/>
      </rPr>
      <t>HT</t>
    </r>
  </si>
  <si>
    <t xml:space="preserve">PREVISIONNEL FINANCIER </t>
  </si>
  <si>
    <t>Achats matériaux, équipements et travaux</t>
  </si>
  <si>
    <t>Assurances (locaux, véhicule, RC…)</t>
  </si>
  <si>
    <t>Honoraires (expert-comptable, avocat…)</t>
  </si>
  <si>
    <t>Publicité, print</t>
  </si>
  <si>
    <t>Frais postaux, Téléphone, Internet, nom de domaine…</t>
  </si>
  <si>
    <t>Commissions sur tickets restaurant (pour les restaurateurs)</t>
  </si>
  <si>
    <t>Contribution économique territoriale - CET</t>
  </si>
  <si>
    <t>Avantages salariaux (mutuelle, TR, primes…)</t>
  </si>
  <si>
    <t>Smic Brut mai 2022</t>
  </si>
  <si>
    <t>Impôts et Taxes (hors IS)</t>
  </si>
  <si>
    <t>Prêt d'Honneur Solidaire BPI</t>
  </si>
  <si>
    <t>Chiffre d'affaires encaissé TTC à 5,5%</t>
  </si>
  <si>
    <t>TVA à 5,5%</t>
  </si>
  <si>
    <t>TVA collectée à 5,5%</t>
  </si>
  <si>
    <t>TVA collectée à 10%</t>
  </si>
  <si>
    <t>TVA collectée à 20%</t>
  </si>
  <si>
    <t>TABLEAU DE CALCUL DE LA TVA A PAYER OU DU CREDIT DE TVA (par défaut, calcul TVA à 20% sur le CA)</t>
  </si>
  <si>
    <t>Achats décaissés à 5,5%</t>
  </si>
  <si>
    <t>Variation créances/dettes</t>
  </si>
  <si>
    <t>Coefficient de saisonnalité</t>
  </si>
  <si>
    <t>REMPLIR LES CASES EN VERT DANS TOUT LE DOSSIER</t>
  </si>
  <si>
    <r>
      <rPr>
        <b/>
        <sz val="14"/>
        <color theme="0"/>
        <rFont val="Arial"/>
        <family val="2"/>
      </rPr>
      <t>SOLDES</t>
    </r>
    <r>
      <rPr>
        <b/>
        <sz val="12"/>
        <color theme="0"/>
        <rFont val="Arial"/>
        <family val="2"/>
      </rPr>
      <t xml:space="preserve">
</t>
    </r>
    <r>
      <rPr>
        <b/>
        <i/>
        <sz val="12"/>
        <color theme="0"/>
        <rFont val="Arial"/>
        <family val="2"/>
      </rPr>
      <t>Solde première colonne correspond à l'avance de 
trésorerie nécessaire au bon démarrage de l'activit</t>
    </r>
    <r>
      <rPr>
        <b/>
        <sz val="12"/>
        <color theme="0"/>
        <rFont val="Arial"/>
        <family val="2"/>
      </rPr>
      <t>é</t>
    </r>
  </si>
  <si>
    <t xml:space="preserve">Apports personnels </t>
  </si>
  <si>
    <t xml:space="preserve">Prêts d'honneur </t>
  </si>
  <si>
    <t xml:space="preserve">Prêt bancaires </t>
  </si>
  <si>
    <t xml:space="preserve">Subventions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</si>
</sst>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,##0.00\ _F"/>
    <numFmt numFmtId="167" formatCode="_-* #,##0.00\ [$€]_-;\-* #,##0.00\ [$€]_-;_-* &quot;-&quot;??\ [$€]_-;_-@_-"/>
    <numFmt numFmtId="168" formatCode="_-* #,##0\ [$€]_-;\-* #,##0\ [$€]_-;_-* &quot;-&quot;??\ [$€]_-;_-@_-"/>
    <numFmt numFmtId="169" formatCode="#,##0\ _F"/>
    <numFmt numFmtId="170" formatCode="0.0%"/>
    <numFmt numFmtId="171" formatCode="_-* #,##0.00\ [$€-40C]_-;\-* #,##0.00\ [$€-40C]_-;_-* &quot;-&quot;??\ [$€-40C]_-;_-@_-"/>
    <numFmt numFmtId="172" formatCode="#,##0\ &quot;€&quot;"/>
    <numFmt numFmtId="173" formatCode="#,##0_ ;\-#,##0\ "/>
    <numFmt numFmtId="174" formatCode="mmm"/>
    <numFmt numFmtId="175" formatCode="_-* #,##0\ [$€-40C]_-;\-* #,##0\ [$€-40C]_-;_-* &quot;-&quot;??\ [$€-40C]_-;_-@_-"/>
  </numFmts>
  <fonts count="6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2"/>
      <color rgb="FFE51968"/>
      <name val="Arial"/>
      <family val="2"/>
    </font>
    <font>
      <b/>
      <sz val="12"/>
      <name val="Titllium"/>
    </font>
    <font>
      <b/>
      <sz val="12"/>
      <color theme="0"/>
      <name val="Arial"/>
      <family val="2"/>
    </font>
    <font>
      <sz val="12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8"/>
      <color rgb="FFE51968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2"/>
      <color rgb="FF92D050"/>
      <name val="Arial"/>
      <family val="2"/>
    </font>
    <font>
      <sz val="12"/>
      <color theme="0" tint="-0.499984740745262"/>
      <name val="Arial"/>
      <family val="2"/>
    </font>
    <font>
      <sz val="10"/>
      <color rgb="FFE51968"/>
      <name val="Arial"/>
      <family val="2"/>
    </font>
    <font>
      <sz val="12"/>
      <color rgb="FFE51968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8"/>
      <color rgb="FFE51968"/>
      <name val="Titillium"/>
    </font>
    <font>
      <b/>
      <sz val="14"/>
      <color rgb="FFE51968"/>
      <name val="Arial"/>
      <family val="2"/>
    </font>
    <font>
      <sz val="14"/>
      <color rgb="FFE51968"/>
      <name val="Arial"/>
      <family val="2"/>
    </font>
    <font>
      <sz val="11"/>
      <color rgb="FFE51968"/>
      <name val="Arial"/>
      <family val="2"/>
    </font>
    <font>
      <b/>
      <sz val="16"/>
      <color rgb="FF575756"/>
      <name val="Arial"/>
      <family val="2"/>
    </font>
    <font>
      <b/>
      <sz val="12"/>
      <color rgb="FF575756"/>
      <name val="Arial"/>
      <family val="2"/>
    </font>
    <font>
      <b/>
      <sz val="11"/>
      <color rgb="FF575756"/>
      <name val="Arial"/>
      <family val="2"/>
    </font>
    <font>
      <b/>
      <i/>
      <sz val="12"/>
      <color theme="0"/>
      <name val="Arial"/>
      <family val="2"/>
    </font>
    <font>
      <sz val="12"/>
      <color rgb="FF575756"/>
      <name val="Arial"/>
      <family val="2"/>
    </font>
    <font>
      <sz val="11"/>
      <color indexed="12"/>
      <name val="Arial"/>
      <family val="2"/>
    </font>
    <font>
      <b/>
      <sz val="36"/>
      <color theme="0"/>
      <name val="Titillium"/>
    </font>
    <font>
      <b/>
      <u/>
      <sz val="14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62B3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3"/>
        <bgColor theme="4"/>
      </patternFill>
    </fill>
    <fill>
      <patternFill patternType="solid">
        <fgColor rgb="FFE51968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575756"/>
        <bgColor indexed="64"/>
      </patternFill>
    </fill>
    <fill>
      <patternFill patternType="solid">
        <fgColor rgb="FF92D050"/>
        <bgColor rgb="FF72C91F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6" borderId="0" applyNumberFormat="0" applyBorder="0" applyAlignment="0" applyProtection="0"/>
  </cellStyleXfs>
  <cellXfs count="59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72" fontId="0" fillId="0" borderId="0" xfId="0" applyNumberFormat="1" applyAlignment="1">
      <alignment vertical="center"/>
    </xf>
    <xf numFmtId="0" fontId="16" fillId="0" borderId="27" xfId="0" applyFont="1" applyBorder="1"/>
    <xf numFmtId="0" fontId="16" fillId="0" borderId="0" xfId="0" applyFont="1"/>
    <xf numFmtId="2" fontId="16" fillId="0" borderId="21" xfId="0" applyNumberFormat="1" applyFont="1" applyBorder="1"/>
    <xf numFmtId="10" fontId="16" fillId="0" borderId="19" xfId="0" applyNumberFormat="1" applyFont="1" applyBorder="1"/>
    <xf numFmtId="0" fontId="16" fillId="0" borderId="28" xfId="0" applyFont="1" applyBorder="1"/>
    <xf numFmtId="0" fontId="17" fillId="0" borderId="2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66" fontId="16" fillId="0" borderId="1" xfId="0" applyNumberFormat="1" applyFont="1" applyBorder="1"/>
    <xf numFmtId="166" fontId="16" fillId="0" borderId="0" xfId="0" applyNumberFormat="1" applyFont="1"/>
    <xf numFmtId="166" fontId="17" fillId="0" borderId="8" xfId="0" applyNumberFormat="1" applyFont="1" applyBorder="1" applyAlignment="1">
      <alignment horizontal="center"/>
    </xf>
    <xf numFmtId="166" fontId="17" fillId="0" borderId="29" xfId="0" applyNumberFormat="1" applyFont="1" applyBorder="1"/>
    <xf numFmtId="166" fontId="17" fillId="0" borderId="8" xfId="0" applyNumberFormat="1" applyFont="1" applyBorder="1"/>
    <xf numFmtId="166" fontId="17" fillId="0" borderId="11" xfId="0" applyNumberFormat="1" applyFont="1" applyBorder="1"/>
    <xf numFmtId="166" fontId="16" fillId="0" borderId="21" xfId="0" applyNumberFormat="1" applyFont="1" applyBorder="1"/>
    <xf numFmtId="166" fontId="16" fillId="0" borderId="27" xfId="0" applyNumberFormat="1" applyFont="1" applyBorder="1"/>
    <xf numFmtId="166" fontId="16" fillId="0" borderId="30" xfId="0" applyNumberFormat="1" applyFont="1" applyBorder="1"/>
    <xf numFmtId="166" fontId="16" fillId="0" borderId="19" xfId="0" applyNumberFormat="1" applyFont="1" applyBorder="1"/>
    <xf numFmtId="166" fontId="16" fillId="0" borderId="31" xfId="0" applyNumberFormat="1" applyFont="1" applyBorder="1"/>
    <xf numFmtId="0" fontId="16" fillId="0" borderId="27" xfId="0" applyFont="1" applyBorder="1" applyAlignment="1">
      <alignment horizontal="right"/>
    </xf>
    <xf numFmtId="10" fontId="16" fillId="0" borderId="19" xfId="0" applyNumberFormat="1" applyFont="1" applyBorder="1" applyAlignment="1">
      <alignment horizontal="right"/>
    </xf>
    <xf numFmtId="0" fontId="16" fillId="0" borderId="21" xfId="0" applyFont="1" applyBorder="1"/>
    <xf numFmtId="166" fontId="16" fillId="0" borderId="32" xfId="0" applyNumberFormat="1" applyFont="1" applyBorder="1"/>
    <xf numFmtId="166" fontId="17" fillId="0" borderId="28" xfId="0" applyNumberFormat="1" applyFont="1" applyBorder="1"/>
    <xf numFmtId="166" fontId="18" fillId="0" borderId="1" xfId="0" applyNumberFormat="1" applyFont="1" applyBorder="1"/>
    <xf numFmtId="0" fontId="18" fillId="0" borderId="0" xfId="0" applyFont="1"/>
    <xf numFmtId="166" fontId="19" fillId="0" borderId="8" xfId="0" applyNumberFormat="1" applyFont="1" applyBorder="1" applyAlignment="1">
      <alignment horizontal="center"/>
    </xf>
    <xf numFmtId="166" fontId="19" fillId="0" borderId="29" xfId="0" applyNumberFormat="1" applyFont="1" applyBorder="1"/>
    <xf numFmtId="166" fontId="19" fillId="0" borderId="8" xfId="0" applyNumberFormat="1" applyFont="1" applyBorder="1"/>
    <xf numFmtId="166" fontId="18" fillId="0" borderId="19" xfId="0" applyNumberFormat="1" applyFont="1" applyBorder="1"/>
    <xf numFmtId="0" fontId="16" fillId="0" borderId="12" xfId="0" applyFont="1" applyBorder="1"/>
    <xf numFmtId="0" fontId="16" fillId="0" borderId="33" xfId="0" applyFont="1" applyBorder="1"/>
    <xf numFmtId="0" fontId="16" fillId="0" borderId="9" xfId="0" applyFont="1" applyBorder="1"/>
    <xf numFmtId="0" fontId="16" fillId="0" borderId="0" xfId="0" applyFont="1" applyBorder="1"/>
    <xf numFmtId="3" fontId="16" fillId="0" borderId="0" xfId="0" applyNumberFormat="1" applyFont="1" applyBorder="1"/>
    <xf numFmtId="0" fontId="16" fillId="0" borderId="7" xfId="0" applyFont="1" applyBorder="1"/>
    <xf numFmtId="0" fontId="16" fillId="0" borderId="0" xfId="0" applyFont="1" applyBorder="1" applyAlignment="1">
      <alignment horizontal="center"/>
    </xf>
    <xf numFmtId="9" fontId="16" fillId="0" borderId="0" xfId="0" applyNumberFormat="1" applyFont="1" applyBorder="1"/>
    <xf numFmtId="169" fontId="16" fillId="0" borderId="0" xfId="0" applyNumberFormat="1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9" xfId="0" quotePrefix="1" applyFont="1" applyBorder="1" applyAlignment="1">
      <alignment horizontal="center"/>
    </xf>
    <xf numFmtId="166" fontId="16" fillId="0" borderId="0" xfId="0" applyNumberFormat="1" applyFont="1" applyBorder="1"/>
    <xf numFmtId="166" fontId="16" fillId="0" borderId="2" xfId="0" applyNumberFormat="1" applyFont="1" applyBorder="1"/>
    <xf numFmtId="0" fontId="17" fillId="0" borderId="10" xfId="0" applyFont="1" applyBorder="1" applyAlignment="1">
      <alignment horizontal="center"/>
    </xf>
    <xf numFmtId="166" fontId="17" fillId="0" borderId="18" xfId="0" applyNumberFormat="1" applyFont="1" applyBorder="1"/>
    <xf numFmtId="0" fontId="17" fillId="0" borderId="1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0" borderId="12" xfId="0" quotePrefix="1" applyFont="1" applyBorder="1" applyAlignment="1">
      <alignment horizontal="center"/>
    </xf>
    <xf numFmtId="166" fontId="16" fillId="0" borderId="33" xfId="0" applyNumberFormat="1" applyFont="1" applyBorder="1"/>
    <xf numFmtId="166" fontId="16" fillId="0" borderId="7" xfId="0" applyNumberFormat="1" applyFont="1" applyBorder="1"/>
    <xf numFmtId="0" fontId="16" fillId="0" borderId="34" xfId="0" quotePrefix="1" applyFont="1" applyBorder="1" applyAlignment="1">
      <alignment horizontal="center"/>
    </xf>
    <xf numFmtId="166" fontId="16" fillId="0" borderId="35" xfId="0" applyNumberFormat="1" applyFont="1" applyBorder="1"/>
    <xf numFmtId="166" fontId="17" fillId="0" borderId="20" xfId="0" applyNumberFormat="1" applyFont="1" applyBorder="1"/>
    <xf numFmtId="0" fontId="18" fillId="0" borderId="9" xfId="0" quotePrefix="1" applyFont="1" applyBorder="1" applyAlignment="1">
      <alignment horizontal="center"/>
    </xf>
    <xf numFmtId="166" fontId="18" fillId="0" borderId="0" xfId="0" applyNumberFormat="1" applyFont="1" applyBorder="1"/>
    <xf numFmtId="166" fontId="18" fillId="0" borderId="2" xfId="0" applyNumberFormat="1" applyFont="1" applyBorder="1"/>
    <xf numFmtId="0" fontId="19" fillId="0" borderId="10" xfId="0" applyFont="1" applyBorder="1" applyAlignment="1">
      <alignment horizontal="center"/>
    </xf>
    <xf numFmtId="166" fontId="19" fillId="0" borderId="18" xfId="0" applyNumberFormat="1" applyFont="1" applyBorder="1"/>
    <xf numFmtId="0" fontId="18" fillId="0" borderId="34" xfId="0" quotePrefix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66" fontId="19" fillId="0" borderId="23" xfId="0" applyNumberFormat="1" applyFont="1" applyBorder="1" applyAlignment="1">
      <alignment horizontal="center"/>
    </xf>
    <xf numFmtId="166" fontId="19" fillId="0" borderId="37" xfId="0" applyNumberFormat="1" applyFont="1" applyBorder="1" applyAlignment="1">
      <alignment horizontal="center"/>
    </xf>
    <xf numFmtId="166" fontId="19" fillId="0" borderId="24" xfId="0" applyNumberFormat="1" applyFont="1" applyBorder="1" applyAlignment="1">
      <alignment horizontal="center"/>
    </xf>
    <xf numFmtId="0" fontId="16" fillId="0" borderId="13" xfId="0" quotePrefix="1" applyFont="1" applyBorder="1" applyAlignment="1">
      <alignment horizontal="center"/>
    </xf>
    <xf numFmtId="166" fontId="16" fillId="0" borderId="26" xfId="0" applyNumberFormat="1" applyFont="1" applyBorder="1"/>
    <xf numFmtId="166" fontId="16" fillId="0" borderId="38" xfId="0" applyNumberFormat="1" applyFont="1" applyBorder="1"/>
    <xf numFmtId="166" fontId="16" fillId="0" borderId="39" xfId="0" applyNumberFormat="1" applyFont="1" applyBorder="1"/>
    <xf numFmtId="166" fontId="16" fillId="0" borderId="40" xfId="0" applyNumberFormat="1" applyFont="1" applyBorder="1"/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169" fontId="16" fillId="0" borderId="0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3" fontId="20" fillId="4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1" fontId="16" fillId="0" borderId="21" xfId="0" applyNumberFormat="1" applyFont="1" applyBorder="1" applyAlignment="1">
      <alignment horizontal="right"/>
    </xf>
    <xf numFmtId="0" fontId="12" fillId="12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73" fontId="1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 applyBorder="1"/>
    <xf numFmtId="9" fontId="12" fillId="0" borderId="8" xfId="0" applyNumberFormat="1" applyFont="1" applyFill="1" applyBorder="1" applyAlignment="1" applyProtection="1">
      <alignment vertical="center" wrapText="1"/>
      <protection locked="0"/>
    </xf>
    <xf numFmtId="9" fontId="28" fillId="4" borderId="8" xfId="0" applyNumberFormat="1" applyFont="1" applyFill="1" applyBorder="1" applyAlignment="1">
      <alignment horizontal="center" vertical="center" wrapText="1"/>
    </xf>
    <xf numFmtId="9" fontId="15" fillId="3" borderId="8" xfId="0" applyNumberFormat="1" applyFont="1" applyFill="1" applyBorder="1" applyAlignment="1">
      <alignment horizontal="center" vertical="center" wrapText="1"/>
    </xf>
    <xf numFmtId="9" fontId="25" fillId="15" borderId="8" xfId="0" applyNumberFormat="1" applyFont="1" applyFill="1" applyBorder="1" applyAlignment="1">
      <alignment horizontal="center" vertical="center" wrapText="1"/>
    </xf>
    <xf numFmtId="9" fontId="12" fillId="13" borderId="8" xfId="0" applyNumberFormat="1" applyFont="1" applyFill="1" applyBorder="1" applyAlignment="1" applyProtection="1">
      <alignment vertical="center" wrapText="1"/>
      <protection locked="0"/>
    </xf>
    <xf numFmtId="9" fontId="15" fillId="13" borderId="8" xfId="0" applyNumberFormat="1" applyFont="1" applyFill="1" applyBorder="1" applyAlignment="1">
      <alignment horizontal="center" vertical="center" wrapText="1"/>
    </xf>
    <xf numFmtId="9" fontId="15" fillId="7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 wrapText="1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13" fillId="0" borderId="0" xfId="0" applyFont="1" applyAlignment="1">
      <alignment vertical="center" wrapText="1"/>
    </xf>
    <xf numFmtId="0" fontId="13" fillId="0" borderId="14" xfId="0" applyFont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0" fontId="13" fillId="0" borderId="0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9" fontId="13" fillId="0" borderId="27" xfId="0" applyNumberFormat="1" applyFont="1" applyBorder="1" applyAlignment="1">
      <alignment horizontal="center"/>
    </xf>
    <xf numFmtId="9" fontId="13" fillId="0" borderId="28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4" fillId="0" borderId="32" xfId="0" applyFont="1" applyBorder="1"/>
    <xf numFmtId="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47" xfId="0" applyFont="1" applyBorder="1" applyAlignment="1"/>
    <xf numFmtId="0" fontId="13" fillId="0" borderId="14" xfId="0" applyFont="1" applyBorder="1" applyAlignment="1"/>
    <xf numFmtId="0" fontId="13" fillId="0" borderId="32" xfId="0" applyFont="1" applyFill="1" applyBorder="1" applyAlignment="1">
      <alignment vertical="center" wrapText="1"/>
    </xf>
    <xf numFmtId="0" fontId="13" fillId="0" borderId="3" xfId="0" applyFont="1" applyBorder="1"/>
    <xf numFmtId="0" fontId="14" fillId="0" borderId="32" xfId="0" applyFont="1" applyFill="1" applyBorder="1" applyAlignment="1">
      <alignment vertical="center" wrapText="1"/>
    </xf>
    <xf numFmtId="0" fontId="30" fillId="0" borderId="3" xfId="0" applyFont="1" applyBorder="1" applyAlignment="1">
      <alignment horizontal="center"/>
    </xf>
    <xf numFmtId="0" fontId="14" fillId="0" borderId="31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8" xfId="0" applyFont="1" applyFill="1" applyBorder="1"/>
    <xf numFmtId="0" fontId="14" fillId="0" borderId="28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1" fillId="21" borderId="48" xfId="0" applyFont="1" applyFill="1" applyBorder="1" applyAlignment="1">
      <alignment vertical="center" wrapText="1"/>
    </xf>
    <xf numFmtId="0" fontId="11" fillId="21" borderId="49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" fillId="0" borderId="0" xfId="0" applyFont="1"/>
    <xf numFmtId="17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/>
    <xf numFmtId="0" fontId="1" fillId="10" borderId="8" xfId="0" applyFont="1" applyFill="1" applyBorder="1"/>
    <xf numFmtId="0" fontId="4" fillId="0" borderId="8" xfId="0" applyFont="1" applyBorder="1" applyAlignment="1" applyProtection="1">
      <alignment vertical="center"/>
      <protection locked="0"/>
    </xf>
    <xf numFmtId="3" fontId="4" fillId="1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1" fontId="37" fillId="10" borderId="8" xfId="0" applyNumberFormat="1" applyFont="1" applyFill="1" applyBorder="1" applyAlignment="1">
      <alignment horizontal="right" vertical="center"/>
    </xf>
    <xf numFmtId="0" fontId="33" fillId="0" borderId="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33" fillId="9" borderId="8" xfId="0" applyFont="1" applyFill="1" applyBorder="1" applyAlignment="1" applyProtection="1">
      <alignment horizontal="center" vertical="center"/>
      <protection locked="0"/>
    </xf>
    <xf numFmtId="3" fontId="33" fillId="9" borderId="11" xfId="0" applyNumberFormat="1" applyFont="1" applyFill="1" applyBorder="1" applyAlignment="1" applyProtection="1">
      <alignment vertical="center"/>
      <protection locked="0"/>
    </xf>
    <xf numFmtId="173" fontId="33" fillId="9" borderId="11" xfId="0" applyNumberFormat="1" applyFont="1" applyFill="1" applyBorder="1" applyAlignment="1" applyProtection="1">
      <alignment vertical="center"/>
      <protection locked="0"/>
    </xf>
    <xf numFmtId="3" fontId="32" fillId="0" borderId="0" xfId="0" applyNumberFormat="1" applyFont="1" applyAlignment="1" applyProtection="1">
      <alignment horizontal="center" vertical="center"/>
      <protection locked="0"/>
    </xf>
    <xf numFmtId="3" fontId="32" fillId="0" borderId="0" xfId="0" applyNumberFormat="1" applyFont="1" applyAlignment="1" applyProtection="1">
      <alignment vertical="center"/>
      <protection locked="0"/>
    </xf>
    <xf numFmtId="168" fontId="27" fillId="17" borderId="8" xfId="1" applyNumberFormat="1" applyFont="1" applyFill="1" applyBorder="1" applyAlignment="1" applyProtection="1">
      <alignment horizontal="center" vertical="center"/>
      <protection locked="0"/>
    </xf>
    <xf numFmtId="3" fontId="4" fillId="12" borderId="8" xfId="0" applyNumberFormat="1" applyFont="1" applyFill="1" applyBorder="1" applyAlignment="1" applyProtection="1">
      <alignment horizontal="center" vertical="center"/>
      <protection locked="0"/>
    </xf>
    <xf numFmtId="9" fontId="4" fillId="14" borderId="8" xfId="4" applyFont="1" applyFill="1" applyBorder="1" applyAlignment="1" applyProtection="1">
      <alignment horizontal="center" vertical="center"/>
      <protection locked="0"/>
    </xf>
    <xf numFmtId="3" fontId="4" fillId="5" borderId="8" xfId="1" applyNumberFormat="1" applyFont="1" applyFill="1" applyBorder="1" applyAlignment="1" applyProtection="1">
      <alignment horizontal="right" vertical="center"/>
      <protection locked="0"/>
    </xf>
    <xf numFmtId="3" fontId="27" fillId="13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0" fontId="4" fillId="14" borderId="8" xfId="4" applyNumberFormat="1" applyFont="1" applyFill="1" applyBorder="1" applyAlignment="1" applyProtection="1">
      <alignment horizontal="center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3" fontId="32" fillId="0" borderId="8" xfId="0" applyNumberFormat="1" applyFont="1" applyFill="1" applyBorder="1" applyAlignment="1">
      <alignment horizontal="right" vertical="center"/>
    </xf>
    <xf numFmtId="0" fontId="32" fillId="0" borderId="8" xfId="0" applyFont="1" applyFill="1" applyBorder="1" applyAlignment="1">
      <alignment horizontal="right" vertical="center" wrapText="1"/>
    </xf>
    <xf numFmtId="3" fontId="4" fillId="24" borderId="8" xfId="0" applyNumberFormat="1" applyFont="1" applyFill="1" applyBorder="1" applyAlignment="1" applyProtection="1">
      <alignment horizontal="right" vertical="center"/>
      <protection locked="0"/>
    </xf>
    <xf numFmtId="3" fontId="35" fillId="0" borderId="8" xfId="0" applyNumberFormat="1" applyFont="1" applyFill="1" applyBorder="1" applyAlignment="1" applyProtection="1">
      <alignment horizontal="center" vertical="center"/>
      <protection locked="0"/>
    </xf>
    <xf numFmtId="0" fontId="39" fillId="9" borderId="8" xfId="5" applyFont="1" applyFill="1" applyBorder="1" applyAlignment="1">
      <alignment horizontal="center" vertical="center" wrapText="1"/>
    </xf>
    <xf numFmtId="0" fontId="38" fillId="9" borderId="8" xfId="5" applyFont="1" applyFill="1" applyBorder="1" applyAlignment="1">
      <alignment horizontal="center" vertical="center" wrapText="1"/>
    </xf>
    <xf numFmtId="0" fontId="38" fillId="9" borderId="0" xfId="5" applyFont="1" applyFill="1" applyBorder="1" applyAlignment="1">
      <alignment horizontal="center" vertical="center" wrapText="1"/>
    </xf>
    <xf numFmtId="0" fontId="39" fillId="9" borderId="0" xfId="5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" fillId="0" borderId="8" xfId="0" applyFont="1" applyFill="1" applyBorder="1"/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 wrapText="1"/>
    </xf>
    <xf numFmtId="0" fontId="33" fillId="0" borderId="8" xfId="0" applyFont="1" applyBorder="1" applyAlignment="1">
      <alignment horizontal="center"/>
    </xf>
    <xf numFmtId="17" fontId="33" fillId="13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3" fillId="0" borderId="8" xfId="0" applyFont="1" applyFill="1" applyBorder="1"/>
    <xf numFmtId="0" fontId="4" fillId="0" borderId="8" xfId="0" applyFont="1" applyFill="1" applyBorder="1"/>
    <xf numFmtId="0" fontId="4" fillId="0" borderId="8" xfId="0" applyFont="1" applyBorder="1" applyAlignment="1">
      <alignment horizontal="right" vertical="center" wrapText="1"/>
    </xf>
    <xf numFmtId="3" fontId="33" fillId="0" borderId="8" xfId="0" applyNumberFormat="1" applyFont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/>
    </xf>
    <xf numFmtId="3" fontId="33" fillId="0" borderId="8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wrapText="1"/>
    </xf>
    <xf numFmtId="0" fontId="33" fillId="13" borderId="8" xfId="0" applyFont="1" applyFill="1" applyBorder="1" applyAlignment="1">
      <alignment horizontal="center" vertical="center" wrapText="1"/>
    </xf>
    <xf numFmtId="10" fontId="33" fillId="13" borderId="8" xfId="0" applyNumberFormat="1" applyFont="1" applyFill="1" applyBorder="1" applyAlignment="1">
      <alignment horizontal="right" vertical="center" wrapText="1"/>
    </xf>
    <xf numFmtId="3" fontId="4" fillId="13" borderId="8" xfId="0" applyNumberFormat="1" applyFont="1" applyFill="1" applyBorder="1" applyAlignment="1">
      <alignment horizontal="right"/>
    </xf>
    <xf numFmtId="0" fontId="1" fillId="0" borderId="27" xfId="0" applyFont="1" applyBorder="1"/>
    <xf numFmtId="0" fontId="2" fillId="0" borderId="27" xfId="0" applyFont="1" applyBorder="1" applyAlignment="1"/>
    <xf numFmtId="0" fontId="1" fillId="0" borderId="5" xfId="0" applyFont="1" applyBorder="1"/>
    <xf numFmtId="0" fontId="1" fillId="0" borderId="0" xfId="0" applyFont="1" applyBorder="1"/>
    <xf numFmtId="0" fontId="45" fillId="0" borderId="0" xfId="0" applyFont="1"/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2" fillId="3" borderId="8" xfId="0" applyFont="1" applyFill="1" applyBorder="1" applyAlignment="1">
      <alignment horizontal="center" vertical="center" wrapText="1"/>
    </xf>
    <xf numFmtId="170" fontId="1" fillId="0" borderId="0" xfId="0" applyNumberFormat="1" applyFont="1" applyAlignment="1">
      <alignment vertical="center" wrapText="1"/>
    </xf>
    <xf numFmtId="0" fontId="34" fillId="2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2" fillId="0" borderId="8" xfId="0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vertical="center" wrapText="1"/>
    </xf>
    <xf numFmtId="0" fontId="32" fillId="0" borderId="8" xfId="0" applyNumberFormat="1" applyFont="1" applyFill="1" applyBorder="1" applyAlignment="1" applyProtection="1">
      <alignment horizontal="center" vertical="center"/>
      <protection locked="0"/>
    </xf>
    <xf numFmtId="173" fontId="32" fillId="0" borderId="8" xfId="0" applyNumberFormat="1" applyFont="1" applyFill="1" applyBorder="1" applyAlignment="1">
      <alignment horizontal="right" vertical="center" wrapText="1"/>
    </xf>
    <xf numFmtId="0" fontId="1" fillId="12" borderId="0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47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8" fillId="15" borderId="8" xfId="0" applyFont="1" applyFill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center" vertical="center"/>
    </xf>
    <xf numFmtId="175" fontId="1" fillId="7" borderId="1" xfId="0" applyNumberFormat="1" applyFont="1" applyFill="1" applyBorder="1" applyAlignment="1">
      <alignment horizontal="right" vertical="center"/>
    </xf>
    <xf numFmtId="0" fontId="1" fillId="7" borderId="8" xfId="0" applyFont="1" applyFill="1" applyBorder="1" applyAlignment="1">
      <alignment vertical="center"/>
    </xf>
    <xf numFmtId="3" fontId="1" fillId="0" borderId="8" xfId="2" applyNumberFormat="1" applyFont="1" applyBorder="1" applyAlignment="1" applyProtection="1">
      <alignment horizontal="right" vertical="center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" fontId="1" fillId="0" borderId="0" xfId="0" applyNumberFormat="1" applyFont="1" applyProtection="1">
      <protection locked="0"/>
    </xf>
    <xf numFmtId="3" fontId="1" fillId="0" borderId="21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vertical="center"/>
    </xf>
    <xf numFmtId="3" fontId="1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3" fontId="1" fillId="0" borderId="23" xfId="0" applyNumberFormat="1" applyFont="1" applyBorder="1" applyAlignment="1">
      <alignment horizontal="right" vertical="center"/>
    </xf>
    <xf numFmtId="3" fontId="1" fillId="9" borderId="8" xfId="0" applyNumberFormat="1" applyFont="1" applyFill="1" applyBorder="1" applyAlignment="1">
      <alignment horizontal="right" vertical="center"/>
    </xf>
    <xf numFmtId="3" fontId="1" fillId="9" borderId="25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27" fillId="15" borderId="21" xfId="0" applyNumberFormat="1" applyFont="1" applyFill="1" applyBorder="1" applyAlignment="1">
      <alignment horizontal="right" vertical="center"/>
    </xf>
    <xf numFmtId="0" fontId="27" fillId="15" borderId="21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right" vertical="center"/>
    </xf>
    <xf numFmtId="3" fontId="1" fillId="19" borderId="8" xfId="0" applyNumberFormat="1" applyFont="1" applyFill="1" applyBorder="1" applyAlignment="1">
      <alignment horizontal="right" vertical="center"/>
    </xf>
    <xf numFmtId="0" fontId="1" fillId="19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3" fontId="1" fillId="18" borderId="8" xfId="2" applyNumberFormat="1" applyFont="1" applyFill="1" applyBorder="1" applyAlignment="1" applyProtection="1">
      <alignment horizontal="right" vertical="center"/>
      <protection locked="0"/>
    </xf>
    <xf numFmtId="3" fontId="32" fillId="0" borderId="8" xfId="2" applyNumberFormat="1" applyFont="1" applyFill="1" applyBorder="1" applyAlignment="1">
      <alignment horizontal="right" vertical="center"/>
    </xf>
    <xf numFmtId="0" fontId="37" fillId="23" borderId="8" xfId="0" applyFont="1" applyFill="1" applyBorder="1" applyAlignment="1">
      <alignment horizontal="center" vertical="center"/>
    </xf>
    <xf numFmtId="3" fontId="37" fillId="23" borderId="8" xfId="2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7" fillId="13" borderId="8" xfId="0" applyFont="1" applyFill="1" applyBorder="1" applyAlignment="1" applyProtection="1">
      <alignment horizontal="center" vertical="center"/>
      <protection locked="0"/>
    </xf>
    <xf numFmtId="174" fontId="27" fillId="0" borderId="8" xfId="0" applyNumberFormat="1" applyFont="1" applyBorder="1" applyAlignment="1" applyProtection="1">
      <alignment horizontal="center" vertical="center"/>
      <protection locked="0"/>
    </xf>
    <xf numFmtId="0" fontId="4" fillId="13" borderId="8" xfId="0" applyFont="1" applyFill="1" applyBorder="1" applyAlignment="1" applyProtection="1">
      <alignment vertical="center"/>
      <protection locked="0"/>
    </xf>
    <xf numFmtId="0" fontId="33" fillId="2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" fontId="1" fillId="0" borderId="8" xfId="2" applyNumberFormat="1" applyFont="1" applyFill="1" applyBorder="1" applyAlignment="1" applyProtection="1">
      <alignment horizontal="right" vertical="center"/>
      <protection locked="0"/>
    </xf>
    <xf numFmtId="3" fontId="1" fillId="0" borderId="19" xfId="2" applyNumberFormat="1" applyFont="1" applyFill="1" applyBorder="1" applyAlignment="1" applyProtection="1">
      <alignment horizontal="right" vertical="center"/>
      <protection locked="0"/>
    </xf>
    <xf numFmtId="10" fontId="33" fillId="0" borderId="8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/>
    <xf numFmtId="17" fontId="33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 applyProtection="1">
      <alignment horizontal="right" vertical="center"/>
      <protection locked="0"/>
    </xf>
    <xf numFmtId="3" fontId="33" fillId="0" borderId="11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3" fontId="32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vertical="center"/>
      <protection locked="0"/>
    </xf>
    <xf numFmtId="173" fontId="34" fillId="25" borderId="8" xfId="0" applyNumberFormat="1" applyFont="1" applyFill="1" applyBorder="1" applyAlignment="1">
      <alignment horizontal="right" vertical="center" wrapText="1"/>
    </xf>
    <xf numFmtId="3" fontId="4" fillId="25" borderId="8" xfId="0" applyNumberFormat="1" applyFont="1" applyFill="1" applyBorder="1" applyAlignment="1" applyProtection="1">
      <alignment horizontal="right" vertical="center"/>
      <protection locked="0"/>
    </xf>
    <xf numFmtId="173" fontId="34" fillId="10" borderId="8" xfId="0" applyNumberFormat="1" applyFont="1" applyFill="1" applyBorder="1" applyAlignment="1">
      <alignment horizontal="right" vertical="center" wrapText="1"/>
    </xf>
    <xf numFmtId="171" fontId="4" fillId="25" borderId="8" xfId="0" applyNumberFormat="1" applyFont="1" applyFill="1" applyBorder="1" applyAlignment="1" applyProtection="1">
      <alignment horizontal="center" vertical="center"/>
      <protection locked="0"/>
    </xf>
    <xf numFmtId="3" fontId="32" fillId="25" borderId="8" xfId="0" applyNumberFormat="1" applyFont="1" applyFill="1" applyBorder="1" applyAlignment="1">
      <alignment horizontal="center" vertical="center"/>
    </xf>
    <xf numFmtId="170" fontId="32" fillId="25" borderId="8" xfId="0" applyNumberFormat="1" applyFont="1" applyFill="1" applyBorder="1" applyAlignment="1">
      <alignment horizontal="center" vertical="center"/>
    </xf>
    <xf numFmtId="3" fontId="4" fillId="25" borderId="8" xfId="0" applyNumberFormat="1" applyFont="1" applyFill="1" applyBorder="1" applyAlignment="1">
      <alignment horizontal="right"/>
    </xf>
    <xf numFmtId="3" fontId="1" fillId="25" borderId="8" xfId="2" applyNumberFormat="1" applyFont="1" applyFill="1" applyBorder="1" applyAlignment="1" applyProtection="1">
      <alignment horizontal="right" vertical="center"/>
      <protection locked="0"/>
    </xf>
    <xf numFmtId="3" fontId="1" fillId="25" borderId="25" xfId="2" applyNumberFormat="1" applyFont="1" applyFill="1" applyBorder="1" applyAlignment="1" applyProtection="1">
      <alignment horizontal="right" vertical="center"/>
      <protection locked="0"/>
    </xf>
    <xf numFmtId="3" fontId="1" fillId="25" borderId="23" xfId="2" applyNumberFormat="1" applyFont="1" applyFill="1" applyBorder="1" applyAlignment="1" applyProtection="1">
      <alignment horizontal="right" vertical="center"/>
      <protection locked="0"/>
    </xf>
    <xf numFmtId="3" fontId="1" fillId="25" borderId="8" xfId="0" applyNumberFormat="1" applyFont="1" applyFill="1" applyBorder="1" applyAlignment="1" applyProtection="1">
      <alignment horizontal="right"/>
      <protection locked="0"/>
    </xf>
    <xf numFmtId="3" fontId="1" fillId="25" borderId="25" xfId="0" applyNumberFormat="1" applyFont="1" applyFill="1" applyBorder="1" applyAlignment="1" applyProtection="1">
      <alignment horizontal="right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21" xfId="2" applyNumberFormat="1" applyFont="1" applyFill="1" applyBorder="1" applyAlignment="1" applyProtection="1">
      <alignment horizontal="right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Alignment="1">
      <alignment vertical="center"/>
    </xf>
    <xf numFmtId="175" fontId="54" fillId="0" borderId="1" xfId="0" applyNumberFormat="1" applyFont="1" applyFill="1" applyBorder="1" applyAlignment="1">
      <alignment horizontal="center" vertical="center"/>
    </xf>
    <xf numFmtId="175" fontId="54" fillId="0" borderId="1" xfId="0" applyNumberFormat="1" applyFont="1" applyFill="1" applyBorder="1" applyAlignment="1">
      <alignment horizontal="right" vertical="center"/>
    </xf>
    <xf numFmtId="0" fontId="54" fillId="0" borderId="8" xfId="0" applyFont="1" applyFill="1" applyBorder="1" applyAlignment="1">
      <alignment vertical="center"/>
    </xf>
    <xf numFmtId="0" fontId="54" fillId="0" borderId="0" xfId="0" applyFont="1" applyFill="1"/>
    <xf numFmtId="0" fontId="48" fillId="26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 wrapText="1"/>
    </xf>
    <xf numFmtId="0" fontId="36" fillId="0" borderId="11" xfId="0" applyFont="1" applyFill="1" applyBorder="1" applyAlignment="1">
      <alignment vertical="center"/>
    </xf>
    <xf numFmtId="0" fontId="1" fillId="13" borderId="55" xfId="0" applyFont="1" applyFill="1" applyBorder="1" applyAlignment="1" applyProtection="1">
      <alignment vertical="center"/>
      <protection locked="0"/>
    </xf>
    <xf numFmtId="3" fontId="1" fillId="0" borderId="18" xfId="2" applyNumberFormat="1" applyFont="1" applyFill="1" applyBorder="1" applyAlignment="1" applyProtection="1">
      <alignment horizontal="right" vertical="center"/>
      <protection locked="0"/>
    </xf>
    <xf numFmtId="0" fontId="1" fillId="13" borderId="56" xfId="0" applyFont="1" applyFill="1" applyBorder="1" applyAlignment="1" applyProtection="1">
      <alignment vertical="center"/>
      <protection locked="0"/>
    </xf>
    <xf numFmtId="3" fontId="1" fillId="0" borderId="22" xfId="2" applyNumberFormat="1" applyFont="1" applyFill="1" applyBorder="1" applyAlignment="1" applyProtection="1">
      <alignment horizontal="right" vertical="center"/>
      <protection locked="0"/>
    </xf>
    <xf numFmtId="0" fontId="1" fillId="13" borderId="54" xfId="0" applyFont="1" applyFill="1" applyBorder="1" applyAlignment="1" applyProtection="1">
      <alignment vertical="center"/>
      <protection locked="0"/>
    </xf>
    <xf numFmtId="0" fontId="1" fillId="0" borderId="55" xfId="0" applyFont="1" applyFill="1" applyBorder="1" applyAlignment="1" applyProtection="1">
      <alignment horizontal="left" vertical="center"/>
      <protection locked="0"/>
    </xf>
    <xf numFmtId="3" fontId="1" fillId="0" borderId="18" xfId="2" applyNumberFormat="1" applyFont="1" applyBorder="1" applyAlignment="1" applyProtection="1">
      <alignment horizontal="right" vertical="center"/>
      <protection locked="0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75" fontId="4" fillId="7" borderId="1" xfId="0" applyNumberFormat="1" applyFont="1" applyFill="1" applyBorder="1" applyAlignment="1">
      <alignment horizontal="center" vertical="center"/>
    </xf>
    <xf numFmtId="175" fontId="4" fillId="7" borderId="1" xfId="0" applyNumberFormat="1" applyFont="1" applyFill="1" applyBorder="1" applyAlignment="1">
      <alignment horizontal="right" vertical="center"/>
    </xf>
    <xf numFmtId="0" fontId="4" fillId="7" borderId="8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172" fontId="4" fillId="13" borderId="8" xfId="0" applyNumberFormat="1" applyFont="1" applyFill="1" applyBorder="1" applyAlignment="1">
      <alignment horizontal="left" vertical="center"/>
    </xf>
    <xf numFmtId="173" fontId="4" fillId="13" borderId="8" xfId="4" applyNumberFormat="1" applyFont="1" applyFill="1" applyBorder="1" applyAlignment="1">
      <alignment horizontal="right" vertical="center"/>
    </xf>
    <xf numFmtId="172" fontId="4" fillId="13" borderId="8" xfId="0" applyNumberFormat="1" applyFont="1" applyFill="1" applyBorder="1" applyAlignment="1">
      <alignment horizontal="left" vertical="center" wrapText="1"/>
    </xf>
    <xf numFmtId="172" fontId="33" fillId="27" borderId="17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1" fontId="35" fillId="1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32" fillId="3" borderId="19" xfId="0" applyFont="1" applyFill="1" applyBorder="1" applyAlignment="1">
      <alignment horizontal="center" vertical="center" wrapText="1"/>
    </xf>
    <xf numFmtId="3" fontId="1" fillId="0" borderId="59" xfId="2" applyNumberFormat="1" applyFont="1" applyFill="1" applyBorder="1" applyAlignment="1" applyProtection="1">
      <alignment horizontal="right" vertical="center"/>
      <protection locked="0"/>
    </xf>
    <xf numFmtId="3" fontId="1" fillId="0" borderId="20" xfId="2" applyNumberFormat="1" applyFont="1" applyFill="1" applyBorder="1" applyAlignment="1" applyProtection="1">
      <alignment horizontal="right" vertical="center"/>
      <protection locked="0"/>
    </xf>
    <xf numFmtId="0" fontId="51" fillId="13" borderId="0" xfId="0" applyFont="1" applyFill="1" applyBorder="1" applyAlignment="1">
      <alignment horizontal="center" vertical="center" wrapText="1"/>
    </xf>
    <xf numFmtId="0" fontId="56" fillId="0" borderId="8" xfId="0" applyFont="1" applyFill="1" applyBorder="1" applyAlignment="1">
      <alignment horizontal="center" vertical="center" wrapText="1"/>
    </xf>
    <xf numFmtId="0" fontId="41" fillId="28" borderId="41" xfId="0" applyFont="1" applyFill="1" applyBorder="1" applyAlignment="1">
      <alignment vertical="center"/>
    </xf>
    <xf numFmtId="0" fontId="56" fillId="0" borderId="62" xfId="0" applyFont="1" applyFill="1" applyBorder="1" applyAlignment="1">
      <alignment horizontal="right" vertical="center" wrapText="1"/>
    </xf>
    <xf numFmtId="0" fontId="37" fillId="28" borderId="8" xfId="0" applyFont="1" applyFill="1" applyBorder="1" applyAlignment="1">
      <alignment horizontal="right" vertical="center" wrapText="1"/>
    </xf>
    <xf numFmtId="0" fontId="37" fillId="28" borderId="8" xfId="0" applyFont="1" applyFill="1" applyBorder="1" applyAlignment="1" applyProtection="1">
      <alignment horizontal="center" vertical="center"/>
      <protection locked="0"/>
    </xf>
    <xf numFmtId="17" fontId="37" fillId="28" borderId="8" xfId="0" applyNumberFormat="1" applyFont="1" applyFill="1" applyBorder="1" applyAlignment="1" applyProtection="1">
      <alignment horizontal="center" vertical="center"/>
      <protection locked="0"/>
    </xf>
    <xf numFmtId="3" fontId="57" fillId="0" borderId="8" xfId="2" applyNumberFormat="1" applyFont="1" applyFill="1" applyBorder="1" applyAlignment="1">
      <alignment horizontal="right" vertical="center"/>
    </xf>
    <xf numFmtId="0" fontId="57" fillId="0" borderId="3" xfId="0" applyFont="1" applyFill="1" applyBorder="1" applyAlignment="1">
      <alignment horizontal="center" vertical="center"/>
    </xf>
    <xf numFmtId="0" fontId="57" fillId="0" borderId="55" xfId="0" applyFont="1" applyFill="1" applyBorder="1" applyAlignment="1">
      <alignment horizontal="center" vertical="center"/>
    </xf>
    <xf numFmtId="3" fontId="57" fillId="0" borderId="18" xfId="2" applyNumberFormat="1" applyFont="1" applyFill="1" applyBorder="1" applyAlignment="1">
      <alignment horizontal="right" vertical="center"/>
    </xf>
    <xf numFmtId="0" fontId="38" fillId="9" borderId="8" xfId="5" applyFont="1" applyFill="1" applyBorder="1" applyAlignment="1">
      <alignment horizontal="center" vertical="center" wrapText="1"/>
    </xf>
    <xf numFmtId="0" fontId="38" fillId="6" borderId="11" xfId="5" applyFont="1" applyBorder="1" applyAlignment="1">
      <alignment horizontal="center" vertical="center" wrapText="1"/>
    </xf>
    <xf numFmtId="9" fontId="39" fillId="6" borderId="11" xfId="5" applyNumberFormat="1" applyFont="1" applyBorder="1" applyAlignment="1">
      <alignment horizontal="center" vertical="center" wrapText="1"/>
    </xf>
    <xf numFmtId="9" fontId="39" fillId="6" borderId="17" xfId="5" applyNumberFormat="1" applyFont="1" applyBorder="1" applyAlignment="1">
      <alignment horizontal="center" vertical="center" wrapText="1"/>
    </xf>
    <xf numFmtId="0" fontId="38" fillId="6" borderId="29" xfId="5" applyFont="1" applyBorder="1" applyAlignment="1">
      <alignment horizontal="center" vertical="center" wrapText="1"/>
    </xf>
    <xf numFmtId="0" fontId="54" fillId="0" borderId="19" xfId="0" applyFont="1" applyFill="1" applyBorder="1" applyAlignment="1">
      <alignment vertical="center"/>
    </xf>
    <xf numFmtId="0" fontId="1" fillId="17" borderId="54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17" borderId="5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7" borderId="60" xfId="0" applyFont="1" applyFill="1" applyBorder="1" applyAlignment="1" applyProtection="1">
      <alignment vertical="center"/>
      <protection locked="0"/>
    </xf>
    <xf numFmtId="0" fontId="1" fillId="0" borderId="38" xfId="0" applyFont="1" applyBorder="1" applyAlignment="1">
      <alignment vertical="center"/>
    </xf>
    <xf numFmtId="3" fontId="1" fillId="9" borderId="23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vertical="center"/>
      <protection locked="0"/>
    </xf>
    <xf numFmtId="0" fontId="1" fillId="0" borderId="60" xfId="0" applyFont="1" applyBorder="1" applyAlignment="1" applyProtection="1">
      <alignment vertical="center"/>
      <protection locked="0"/>
    </xf>
    <xf numFmtId="3" fontId="1" fillId="25" borderId="23" xfId="0" applyNumberFormat="1" applyFont="1" applyFill="1" applyBorder="1" applyAlignment="1" applyProtection="1">
      <alignment horizontal="right"/>
      <protection locked="0"/>
    </xf>
    <xf numFmtId="0" fontId="1" fillId="7" borderId="21" xfId="0" applyFont="1" applyFill="1" applyBorder="1" applyAlignment="1">
      <alignment vertical="center"/>
    </xf>
    <xf numFmtId="3" fontId="27" fillId="13" borderId="8" xfId="0" applyNumberFormat="1" applyFont="1" applyFill="1" applyBorder="1" applyAlignment="1" applyProtection="1">
      <alignment horizontal="center" vertical="center"/>
      <protection locked="0"/>
    </xf>
    <xf numFmtId="175" fontId="54" fillId="0" borderId="0" xfId="0" applyNumberFormat="1" applyFont="1" applyFill="1" applyBorder="1" applyAlignment="1">
      <alignment horizontal="center" vertical="center"/>
    </xf>
    <xf numFmtId="175" fontId="54" fillId="0" borderId="0" xfId="0" applyNumberFormat="1" applyFont="1" applyFill="1" applyBorder="1" applyAlignment="1">
      <alignment horizontal="right" vertical="center"/>
    </xf>
    <xf numFmtId="0" fontId="54" fillId="0" borderId="0" xfId="0" applyFont="1" applyFill="1" applyBorder="1" applyAlignment="1">
      <alignment vertical="center"/>
    </xf>
    <xf numFmtId="3" fontId="27" fillId="15" borderId="0" xfId="0" applyNumberFormat="1" applyFont="1" applyFill="1" applyBorder="1" applyAlignment="1">
      <alignment horizontal="right" vertical="center"/>
    </xf>
    <xf numFmtId="0" fontId="27" fillId="15" borderId="0" xfId="0" applyFont="1" applyFill="1" applyBorder="1" applyAlignment="1">
      <alignment vertical="center"/>
    </xf>
    <xf numFmtId="3" fontId="57" fillId="0" borderId="0" xfId="0" applyNumberFormat="1" applyFont="1" applyFill="1" applyBorder="1" applyAlignment="1">
      <alignment horizontal="right" vertical="center"/>
    </xf>
    <xf numFmtId="0" fontId="4" fillId="7" borderId="21" xfId="0" applyFont="1" applyFill="1" applyBorder="1" applyAlignment="1">
      <alignment vertical="center"/>
    </xf>
    <xf numFmtId="3" fontId="1" fillId="0" borderId="21" xfId="2" applyNumberFormat="1" applyFont="1" applyFill="1" applyBorder="1" applyAlignment="1">
      <alignment horizontal="right" vertical="center"/>
    </xf>
    <xf numFmtId="3" fontId="1" fillId="13" borderId="21" xfId="2" applyNumberFormat="1" applyFont="1" applyFill="1" applyBorder="1" applyAlignment="1">
      <alignment horizontal="right" vertical="center"/>
    </xf>
    <xf numFmtId="0" fontId="48" fillId="26" borderId="15" xfId="0" applyFont="1" applyFill="1" applyBorder="1" applyAlignment="1">
      <alignment horizontal="center" vertical="center"/>
    </xf>
    <xf numFmtId="0" fontId="48" fillId="26" borderId="16" xfId="0" applyFont="1" applyFill="1" applyBorder="1" applyAlignment="1">
      <alignment horizontal="center" vertical="center"/>
    </xf>
    <xf numFmtId="0" fontId="1" fillId="0" borderId="55" xfId="0" applyFont="1" applyFill="1" applyBorder="1" applyAlignment="1" applyProtection="1">
      <alignment vertical="center"/>
      <protection locked="0"/>
    </xf>
    <xf numFmtId="0" fontId="57" fillId="0" borderId="65" xfId="0" applyFont="1" applyFill="1" applyBorder="1" applyAlignment="1">
      <alignment horizontal="center" vertical="center"/>
    </xf>
    <xf numFmtId="3" fontId="57" fillId="0" borderId="23" xfId="0" applyNumberFormat="1" applyFont="1" applyFill="1" applyBorder="1" applyAlignment="1">
      <alignment horizontal="right" vertical="center"/>
    </xf>
    <xf numFmtId="3" fontId="57" fillId="0" borderId="24" xfId="0" applyNumberFormat="1" applyFont="1" applyFill="1" applyBorder="1" applyAlignment="1">
      <alignment horizontal="right" vertical="center"/>
    </xf>
    <xf numFmtId="0" fontId="57" fillId="0" borderId="62" xfId="0" applyFont="1" applyFill="1" applyBorder="1" applyAlignment="1">
      <alignment horizontal="center" vertical="center"/>
    </xf>
    <xf numFmtId="3" fontId="57" fillId="0" borderId="63" xfId="0" applyNumberFormat="1" applyFont="1" applyFill="1" applyBorder="1" applyAlignment="1">
      <alignment horizontal="right" vertical="center"/>
    </xf>
    <xf numFmtId="3" fontId="57" fillId="0" borderId="64" xfId="0" applyNumberFormat="1" applyFont="1" applyFill="1" applyBorder="1" applyAlignment="1">
      <alignment horizontal="right" vertical="center"/>
    </xf>
    <xf numFmtId="0" fontId="48" fillId="10" borderId="1" xfId="0" applyFont="1" applyFill="1" applyBorder="1" applyAlignment="1">
      <alignment horizontal="center" vertical="center"/>
    </xf>
    <xf numFmtId="3" fontId="48" fillId="10" borderId="1" xfId="2" applyNumberFormat="1" applyFont="1" applyFill="1" applyBorder="1" applyAlignment="1">
      <alignment horizontal="right" vertical="center"/>
    </xf>
    <xf numFmtId="0" fontId="2" fillId="0" borderId="66" xfId="0" applyFont="1" applyFill="1" applyBorder="1" applyAlignment="1">
      <alignment horizontal="center" vertical="center"/>
    </xf>
    <xf numFmtId="3" fontId="1" fillId="25" borderId="18" xfId="2" applyNumberFormat="1" applyFont="1" applyFill="1" applyBorder="1" applyAlignment="1" applyProtection="1">
      <alignment horizontal="right" vertical="center"/>
      <protection locked="0"/>
    </xf>
    <xf numFmtId="3" fontId="1" fillId="25" borderId="24" xfId="2" applyNumberFormat="1" applyFont="1" applyFill="1" applyBorder="1" applyAlignment="1" applyProtection="1">
      <alignment horizontal="right" vertical="center"/>
      <protection locked="0"/>
    </xf>
    <xf numFmtId="3" fontId="1" fillId="25" borderId="59" xfId="2" applyNumberFormat="1" applyFont="1" applyFill="1" applyBorder="1" applyAlignment="1" applyProtection="1">
      <alignment horizontal="right" vertical="center"/>
      <protection locked="0"/>
    </xf>
    <xf numFmtId="3" fontId="1" fillId="25" borderId="18" xfId="0" applyNumberFormat="1" applyFont="1" applyFill="1" applyBorder="1" applyAlignment="1" applyProtection="1">
      <alignment horizontal="right"/>
      <protection locked="0"/>
    </xf>
    <xf numFmtId="3" fontId="1" fillId="25" borderId="24" xfId="0" applyNumberFormat="1" applyFont="1" applyFill="1" applyBorder="1" applyAlignment="1" applyProtection="1">
      <alignment horizontal="right"/>
      <protection locked="0"/>
    </xf>
    <xf numFmtId="3" fontId="1" fillId="25" borderId="59" xfId="0" applyNumberFormat="1" applyFont="1" applyFill="1" applyBorder="1" applyAlignment="1" applyProtection="1">
      <alignment horizontal="right"/>
      <protection locked="0"/>
    </xf>
    <xf numFmtId="3" fontId="57" fillId="0" borderId="26" xfId="2" applyNumberFormat="1" applyFont="1" applyFill="1" applyBorder="1" applyAlignment="1">
      <alignment horizontal="right" vertical="center"/>
    </xf>
    <xf numFmtId="3" fontId="57" fillId="0" borderId="67" xfId="2" applyNumberFormat="1" applyFont="1" applyFill="1" applyBorder="1" applyAlignment="1">
      <alignment horizontal="right" vertical="center"/>
    </xf>
    <xf numFmtId="0" fontId="1" fillId="13" borderId="57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vertical="center"/>
      <protection locked="0"/>
    </xf>
    <xf numFmtId="3" fontId="1" fillId="18" borderId="25" xfId="2" applyNumberFormat="1" applyFont="1" applyFill="1" applyBorder="1" applyAlignment="1" applyProtection="1">
      <alignment horizontal="right" vertical="center"/>
      <protection locked="0"/>
    </xf>
    <xf numFmtId="3" fontId="1" fillId="18" borderId="59" xfId="2" applyNumberFormat="1" applyFont="1" applyFill="1" applyBorder="1" applyAlignment="1" applyProtection="1">
      <alignment horizontal="right" vertical="center"/>
      <protection locked="0"/>
    </xf>
    <xf numFmtId="3" fontId="1" fillId="18" borderId="18" xfId="2" applyNumberFormat="1" applyFont="1" applyFill="1" applyBorder="1" applyAlignment="1" applyProtection="1">
      <alignment horizontal="right" vertical="center"/>
      <protection locked="0"/>
    </xf>
    <xf numFmtId="0" fontId="48" fillId="10" borderId="60" xfId="0" applyFont="1" applyFill="1" applyBorder="1" applyAlignment="1">
      <alignment horizontal="center" vertical="center"/>
    </xf>
    <xf numFmtId="3" fontId="48" fillId="10" borderId="23" xfId="2" applyNumberFormat="1" applyFont="1" applyFill="1" applyBorder="1" applyAlignment="1">
      <alignment horizontal="right" vertical="center"/>
    </xf>
    <xf numFmtId="3" fontId="48" fillId="10" borderId="24" xfId="2" applyNumberFormat="1" applyFont="1" applyFill="1" applyBorder="1" applyAlignment="1">
      <alignment horizontal="right" vertical="center"/>
    </xf>
    <xf numFmtId="0" fontId="32" fillId="7" borderId="8" xfId="0" applyFont="1" applyFill="1" applyBorder="1" applyAlignment="1">
      <alignment horizontal="center" vertical="center" wrapText="1"/>
    </xf>
    <xf numFmtId="173" fontId="32" fillId="7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/>
    </xf>
    <xf numFmtId="172" fontId="33" fillId="13" borderId="17" xfId="0" applyNumberFormat="1" applyFont="1" applyFill="1" applyBorder="1" applyAlignment="1">
      <alignment horizontal="center" vertical="center"/>
    </xf>
    <xf numFmtId="0" fontId="37" fillId="23" borderId="8" xfId="0" applyFont="1" applyFill="1" applyBorder="1" applyAlignment="1">
      <alignment horizontal="right" vertical="center"/>
    </xf>
    <xf numFmtId="0" fontId="37" fillId="23" borderId="8" xfId="0" applyFont="1" applyFill="1" applyBorder="1" applyAlignment="1">
      <alignment horizontal="right" vertical="center" wrapText="1"/>
    </xf>
    <xf numFmtId="173" fontId="32" fillId="13" borderId="8" xfId="3" applyNumberFormat="1" applyFont="1" applyFill="1" applyBorder="1" applyAlignment="1">
      <alignment horizontal="right" vertical="center"/>
    </xf>
    <xf numFmtId="173" fontId="33" fillId="13" borderId="8" xfId="3" applyNumberFormat="1" applyFont="1" applyFill="1" applyBorder="1" applyAlignment="1">
      <alignment horizontal="right" vertical="center"/>
    </xf>
    <xf numFmtId="171" fontId="4" fillId="13" borderId="8" xfId="3" applyNumberFormat="1" applyFont="1" applyFill="1" applyBorder="1" applyAlignment="1">
      <alignment horizontal="right" vertical="center"/>
    </xf>
    <xf numFmtId="173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4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63" xfId="0" applyFont="1" applyFill="1" applyBorder="1" applyAlignment="1">
      <alignment horizontal="right" vertical="center" wrapText="1"/>
    </xf>
    <xf numFmtId="0" fontId="32" fillId="0" borderId="64" xfId="0" applyFont="1" applyFill="1" applyBorder="1" applyAlignment="1">
      <alignment horizontal="right" vertical="center" wrapText="1"/>
    </xf>
    <xf numFmtId="173" fontId="32" fillId="3" borderId="19" xfId="0" applyNumberFormat="1" applyFont="1" applyFill="1" applyBorder="1" applyAlignment="1">
      <alignment horizontal="right" vertical="center" wrapText="1"/>
    </xf>
    <xf numFmtId="173" fontId="4" fillId="25" borderId="8" xfId="0" applyNumberFormat="1" applyFont="1" applyFill="1" applyBorder="1" applyAlignment="1" applyProtection="1">
      <alignment horizontal="right" vertical="center" wrapText="1"/>
      <protection locked="0"/>
    </xf>
    <xf numFmtId="173" fontId="34" fillId="24" borderId="8" xfId="0" applyNumberFormat="1" applyFont="1" applyFill="1" applyBorder="1" applyAlignment="1">
      <alignment horizontal="right" vertical="center" wrapText="1"/>
    </xf>
    <xf numFmtId="173" fontId="32" fillId="3" borderId="8" xfId="0" applyNumberFormat="1" applyFont="1" applyFill="1" applyBorder="1" applyAlignment="1">
      <alignment horizontal="right" vertical="center" wrapText="1"/>
    </xf>
    <xf numFmtId="173" fontId="32" fillId="25" borderId="8" xfId="0" applyNumberFormat="1" applyFont="1" applyFill="1" applyBorder="1" applyAlignment="1">
      <alignment horizontal="right" vertical="center" wrapText="1"/>
    </xf>
    <xf numFmtId="173" fontId="4" fillId="0" borderId="8" xfId="0" applyNumberFormat="1" applyFont="1" applyBorder="1" applyAlignment="1" applyProtection="1">
      <alignment horizontal="right" vertical="center" wrapText="1"/>
      <protection locked="0"/>
    </xf>
    <xf numFmtId="173" fontId="37" fillId="28" borderId="8" xfId="0" applyNumberFormat="1" applyFont="1" applyFill="1" applyBorder="1" applyAlignment="1">
      <alignment horizontal="right" vertical="center" wrapText="1"/>
    </xf>
    <xf numFmtId="173" fontId="33" fillId="0" borderId="8" xfId="0" applyNumberFormat="1" applyFont="1" applyBorder="1" applyAlignment="1" applyProtection="1">
      <alignment horizontal="right" vertical="center" wrapText="1"/>
      <protection locked="0"/>
    </xf>
    <xf numFmtId="0" fontId="37" fillId="23" borderId="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9" fillId="0" borderId="0" xfId="0" applyFont="1"/>
    <xf numFmtId="0" fontId="32" fillId="0" borderId="17" xfId="0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13" borderId="1" xfId="0" applyFont="1" applyFill="1" applyBorder="1" applyAlignment="1">
      <alignment vertical="center"/>
    </xf>
    <xf numFmtId="3" fontId="60" fillId="25" borderId="1" xfId="0" applyNumberFormat="1" applyFont="1" applyFill="1" applyBorder="1" applyAlignment="1">
      <alignment horizontal="right" vertical="center"/>
    </xf>
    <xf numFmtId="9" fontId="60" fillId="25" borderId="1" xfId="4" applyFont="1" applyFill="1" applyBorder="1" applyAlignment="1">
      <alignment horizontal="right" vertical="center"/>
    </xf>
    <xf numFmtId="0" fontId="32" fillId="13" borderId="19" xfId="0" applyFont="1" applyFill="1" applyBorder="1" applyAlignment="1">
      <alignment horizontal="right" vertical="center"/>
    </xf>
    <xf numFmtId="173" fontId="32" fillId="13" borderId="8" xfId="0" applyNumberFormat="1" applyFont="1" applyFill="1" applyBorder="1" applyAlignment="1">
      <alignment horizontal="right" vertical="center" wrapText="1"/>
    </xf>
    <xf numFmtId="0" fontId="32" fillId="2" borderId="19" xfId="0" applyFont="1" applyFill="1" applyBorder="1" applyAlignment="1">
      <alignment horizontal="right" vertical="center"/>
    </xf>
    <xf numFmtId="0" fontId="32" fillId="7" borderId="2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right" vertical="center"/>
    </xf>
    <xf numFmtId="0" fontId="32" fillId="13" borderId="25" xfId="0" applyFont="1" applyFill="1" applyBorder="1" applyAlignment="1">
      <alignment horizontal="center" vertical="center"/>
    </xf>
    <xf numFmtId="3" fontId="35" fillId="13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27" fillId="0" borderId="0" xfId="0" applyFont="1" applyFill="1"/>
    <xf numFmtId="0" fontId="2" fillId="0" borderId="3" xfId="0" applyFont="1" applyBorder="1" applyAlignment="1">
      <alignment horizontal="center" vertical="center"/>
    </xf>
    <xf numFmtId="0" fontId="34" fillId="28" borderId="21" xfId="0" applyFont="1" applyFill="1" applyBorder="1" applyAlignment="1">
      <alignment horizontal="center" vertical="center"/>
    </xf>
    <xf numFmtId="3" fontId="32" fillId="13" borderId="8" xfId="0" applyNumberFormat="1" applyFont="1" applyFill="1" applyBorder="1" applyAlignment="1">
      <alignment horizontal="right" vertical="center"/>
    </xf>
    <xf numFmtId="3" fontId="27" fillId="13" borderId="8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3" fontId="4" fillId="0" borderId="8" xfId="2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left" vertical="center"/>
    </xf>
    <xf numFmtId="3" fontId="4" fillId="0" borderId="8" xfId="2" applyNumberFormat="1" applyFont="1" applyFill="1" applyBorder="1" applyAlignment="1">
      <alignment horizontal="right" vertical="center"/>
    </xf>
    <xf numFmtId="9" fontId="4" fillId="0" borderId="8" xfId="4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/>
    </xf>
    <xf numFmtId="3" fontId="33" fillId="0" borderId="8" xfId="2" applyNumberFormat="1" applyFont="1" applyFill="1" applyBorder="1" applyAlignment="1">
      <alignment horizontal="right" vertical="center"/>
    </xf>
    <xf numFmtId="0" fontId="4" fillId="24" borderId="8" xfId="0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3" fontId="60" fillId="25" borderId="8" xfId="0" applyNumberFormat="1" applyFont="1" applyFill="1" applyBorder="1" applyAlignment="1" applyProtection="1">
      <alignment horizontal="center" vertical="center"/>
      <protection locked="0"/>
    </xf>
    <xf numFmtId="0" fontId="57" fillId="0" borderId="8" xfId="0" applyFont="1" applyFill="1" applyBorder="1" applyAlignment="1" applyProtection="1">
      <alignment horizontal="left" vertical="center"/>
      <protection locked="0"/>
    </xf>
    <xf numFmtId="3" fontId="57" fillId="0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18" borderId="8" xfId="2" applyNumberFormat="1" applyFont="1" applyFill="1" applyBorder="1" applyAlignment="1" applyProtection="1">
      <alignment horizontal="right" vertical="center"/>
      <protection locked="0"/>
    </xf>
    <xf numFmtId="0" fontId="33" fillId="0" borderId="8" xfId="0" applyFont="1" applyFill="1" applyBorder="1" applyAlignment="1">
      <alignment horizontal="left" vertical="center" wrapText="1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8" fillId="23" borderId="8" xfId="0" applyFont="1" applyFill="1" applyBorder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3" fillId="8" borderId="8" xfId="0" applyFont="1" applyFill="1" applyBorder="1" applyAlignment="1">
      <alignment horizontal="center" vertical="center"/>
    </xf>
    <xf numFmtId="172" fontId="33" fillId="13" borderId="11" xfId="0" applyNumberFormat="1" applyFont="1" applyFill="1" applyBorder="1" applyAlignment="1">
      <alignment horizontal="center" vertical="center"/>
    </xf>
    <xf numFmtId="172" fontId="33" fillId="13" borderId="17" xfId="0" applyNumberFormat="1" applyFont="1" applyFill="1" applyBorder="1" applyAlignment="1">
      <alignment horizontal="center" vertical="center"/>
    </xf>
    <xf numFmtId="0" fontId="61" fillId="23" borderId="0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2" fillId="8" borderId="11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173" fontId="4" fillId="0" borderId="8" xfId="4" applyNumberFormat="1" applyFont="1" applyFill="1" applyBorder="1" applyAlignment="1">
      <alignment horizontal="right" vertical="center"/>
    </xf>
    <xf numFmtId="0" fontId="40" fillId="0" borderId="8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left" vertical="center"/>
    </xf>
    <xf numFmtId="172" fontId="32" fillId="8" borderId="11" xfId="0" applyNumberFormat="1" applyFont="1" applyFill="1" applyBorder="1" applyAlignment="1">
      <alignment horizontal="center" vertical="center"/>
    </xf>
    <xf numFmtId="172" fontId="32" fillId="8" borderId="17" xfId="0" applyNumberFormat="1" applyFont="1" applyFill="1" applyBorder="1" applyAlignment="1">
      <alignment horizontal="center" vertical="center"/>
    </xf>
    <xf numFmtId="0" fontId="36" fillId="25" borderId="29" xfId="0" applyFont="1" applyFill="1" applyBorder="1" applyAlignment="1">
      <alignment horizontal="left" vertical="center"/>
    </xf>
    <xf numFmtId="0" fontId="36" fillId="25" borderId="1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  <protection locked="0"/>
    </xf>
    <xf numFmtId="3" fontId="35" fillId="0" borderId="8" xfId="0" applyNumberFormat="1" applyFont="1" applyFill="1" applyBorder="1" applyAlignment="1" applyProtection="1">
      <alignment horizontal="center" vertical="center"/>
      <protection locked="0"/>
    </xf>
    <xf numFmtId="0" fontId="38" fillId="9" borderId="8" xfId="5" applyFont="1" applyFill="1" applyBorder="1" applyAlignment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31" fillId="23" borderId="8" xfId="0" applyFont="1" applyFill="1" applyBorder="1" applyAlignment="1">
      <alignment horizontal="center" vertical="center"/>
    </xf>
    <xf numFmtId="0" fontId="40" fillId="13" borderId="8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42" fillId="0" borderId="42" xfId="0" applyFont="1" applyFill="1" applyBorder="1" applyAlignment="1">
      <alignment horizontal="center" vertical="center"/>
    </xf>
    <xf numFmtId="0" fontId="42" fillId="23" borderId="42" xfId="0" applyFont="1" applyFill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 wrapText="1"/>
    </xf>
    <xf numFmtId="0" fontId="37" fillId="23" borderId="17" xfId="0" applyFont="1" applyFill="1" applyBorder="1" applyAlignment="1">
      <alignment horizontal="center" vertical="center" wrapText="1"/>
    </xf>
    <xf numFmtId="0" fontId="32" fillId="25" borderId="8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41" fillId="28" borderId="8" xfId="0" applyFont="1" applyFill="1" applyBorder="1" applyAlignment="1">
      <alignment horizontal="center" vertical="center"/>
    </xf>
    <xf numFmtId="173" fontId="4" fillId="12" borderId="11" xfId="0" applyNumberFormat="1" applyFont="1" applyFill="1" applyBorder="1" applyAlignment="1" applyProtection="1">
      <alignment horizontal="center" vertical="center" wrapText="1"/>
      <protection locked="0"/>
    </xf>
    <xf numFmtId="173" fontId="4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11" xfId="5" applyFont="1" applyBorder="1" applyAlignment="1">
      <alignment horizontal="center" vertical="center" wrapText="1"/>
    </xf>
    <xf numFmtId="0" fontId="38" fillId="6" borderId="17" xfId="5" applyFont="1" applyBorder="1" applyAlignment="1">
      <alignment horizontal="center" vertical="center" wrapText="1"/>
    </xf>
    <xf numFmtId="0" fontId="37" fillId="11" borderId="0" xfId="0" applyFont="1" applyFill="1" applyBorder="1" applyAlignment="1" applyProtection="1">
      <alignment horizontal="center" vertical="center" wrapText="1"/>
      <protection locked="0"/>
    </xf>
    <xf numFmtId="172" fontId="39" fillId="6" borderId="11" xfId="5" applyNumberFormat="1" applyFont="1" applyBorder="1" applyAlignment="1">
      <alignment horizontal="center" vertical="center" wrapText="1"/>
    </xf>
    <xf numFmtId="172" fontId="39" fillId="6" borderId="17" xfId="5" applyNumberFormat="1" applyFont="1" applyBorder="1" applyAlignment="1">
      <alignment horizontal="center" vertical="center" wrapText="1"/>
    </xf>
    <xf numFmtId="9" fontId="39" fillId="6" borderId="11" xfId="5" applyNumberFormat="1" applyFont="1" applyBorder="1" applyAlignment="1">
      <alignment horizontal="center" vertical="center" wrapText="1"/>
    </xf>
    <xf numFmtId="9" fontId="39" fillId="6" borderId="17" xfId="5" applyNumberFormat="1" applyFont="1" applyBorder="1" applyAlignment="1">
      <alignment horizontal="center" vertical="center" wrapText="1"/>
    </xf>
    <xf numFmtId="0" fontId="52" fillId="13" borderId="8" xfId="0" applyFont="1" applyFill="1" applyBorder="1" applyAlignment="1" applyProtection="1">
      <alignment horizontal="center" vertical="center" wrapText="1"/>
      <protection locked="0"/>
    </xf>
    <xf numFmtId="0" fontId="39" fillId="6" borderId="11" xfId="5" applyFont="1" applyBorder="1" applyAlignment="1">
      <alignment horizontal="center" vertical="center" wrapText="1"/>
    </xf>
    <xf numFmtId="0" fontId="39" fillId="6" borderId="17" xfId="5" applyFont="1" applyBorder="1" applyAlignment="1">
      <alignment horizontal="center" vertical="center" wrapText="1"/>
    </xf>
    <xf numFmtId="0" fontId="38" fillId="6" borderId="29" xfId="5" applyFont="1" applyBorder="1" applyAlignment="1">
      <alignment horizontal="center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22" fillId="11" borderId="8" xfId="0" applyFont="1" applyFill="1" applyBorder="1" applyAlignment="1" applyProtection="1">
      <alignment horizontal="center" vertical="center" wrapText="1"/>
      <protection locked="0"/>
    </xf>
    <xf numFmtId="3" fontId="37" fillId="11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8" fillId="4" borderId="11" xfId="0" applyNumberFormat="1" applyFont="1" applyFill="1" applyBorder="1" applyAlignment="1">
      <alignment horizontal="center" vertical="center" wrapText="1"/>
    </xf>
    <xf numFmtId="9" fontId="28" fillId="4" borderId="29" xfId="0" applyNumberFormat="1" applyFont="1" applyFill="1" applyBorder="1" applyAlignment="1">
      <alignment horizontal="center" vertical="center" wrapText="1"/>
    </xf>
    <xf numFmtId="9" fontId="28" fillId="4" borderId="1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2" fillId="20" borderId="11" xfId="0" applyFont="1" applyFill="1" applyBorder="1" applyAlignment="1" applyProtection="1">
      <alignment horizontal="center" vertical="center"/>
      <protection locked="0"/>
    </xf>
    <xf numFmtId="0" fontId="32" fillId="20" borderId="29" xfId="0" applyFont="1" applyFill="1" applyBorder="1" applyAlignment="1" applyProtection="1">
      <alignment horizontal="center" vertical="center"/>
      <protection locked="0"/>
    </xf>
    <xf numFmtId="0" fontId="32" fillId="20" borderId="17" xfId="0" applyFont="1" applyFill="1" applyBorder="1" applyAlignment="1" applyProtection="1">
      <alignment horizontal="center" vertical="center"/>
      <protection locked="0"/>
    </xf>
    <xf numFmtId="0" fontId="40" fillId="0" borderId="43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center" vertical="center"/>
      <protection locked="0"/>
    </xf>
    <xf numFmtId="0" fontId="31" fillId="23" borderId="15" xfId="0" applyFont="1" applyFill="1" applyBorder="1" applyAlignment="1" applyProtection="1">
      <alignment horizontal="center" vertical="center"/>
      <protection locked="0"/>
    </xf>
    <xf numFmtId="0" fontId="31" fillId="23" borderId="16" xfId="0" applyFont="1" applyFill="1" applyBorder="1" applyAlignment="1" applyProtection="1">
      <alignment horizontal="center" vertical="center"/>
      <protection locked="0"/>
    </xf>
    <xf numFmtId="3" fontId="48" fillId="15" borderId="8" xfId="0" applyNumberFormat="1" applyFont="1" applyFill="1" applyBorder="1" applyAlignment="1">
      <alignment horizontal="center" vertical="center"/>
    </xf>
    <xf numFmtId="0" fontId="50" fillId="20" borderId="8" xfId="0" applyFont="1" applyFill="1" applyBorder="1" applyAlignment="1" applyProtection="1">
      <alignment horizontal="center" vertical="center"/>
      <protection locked="0"/>
    </xf>
    <xf numFmtId="171" fontId="45" fillId="26" borderId="61" xfId="2" applyNumberFormat="1" applyFont="1" applyFill="1" applyBorder="1" applyAlignment="1" applyProtection="1">
      <alignment horizontal="center" vertical="center"/>
      <protection locked="0"/>
    </xf>
    <xf numFmtId="171" fontId="45" fillId="26" borderId="37" xfId="2" applyNumberFormat="1" applyFont="1" applyFill="1" applyBorder="1" applyAlignment="1" applyProtection="1">
      <alignment horizontal="center" vertical="center"/>
      <protection locked="0"/>
    </xf>
    <xf numFmtId="171" fontId="45" fillId="26" borderId="58" xfId="2" applyNumberFormat="1" applyFont="1" applyFill="1" applyBorder="1" applyAlignment="1" applyProtection="1">
      <alignment horizontal="center" vertical="center"/>
      <protection locked="0"/>
    </xf>
    <xf numFmtId="0" fontId="49" fillId="19" borderId="32" xfId="0" applyFont="1" applyFill="1" applyBorder="1" applyAlignment="1" applyProtection="1">
      <alignment horizontal="center" vertical="center"/>
      <protection locked="0"/>
    </xf>
    <xf numFmtId="0" fontId="49" fillId="19" borderId="0" xfId="0" applyFont="1" applyFill="1" applyBorder="1" applyAlignment="1" applyProtection="1">
      <alignment horizontal="center" vertical="center"/>
      <protection locked="0"/>
    </xf>
    <xf numFmtId="171" fontId="45" fillId="26" borderId="30" xfId="2" applyNumberFormat="1" applyFont="1" applyFill="1" applyBorder="1" applyAlignment="1" applyProtection="1">
      <alignment horizontal="center" vertical="center"/>
      <protection locked="0"/>
    </xf>
    <xf numFmtId="171" fontId="45" fillId="26" borderId="27" xfId="2" applyNumberFormat="1" applyFont="1" applyFill="1" applyBorder="1" applyAlignment="1" applyProtection="1">
      <alignment horizontal="center" vertical="center"/>
      <protection locked="0"/>
    </xf>
    <xf numFmtId="171" fontId="45" fillId="26" borderId="47" xfId="2" applyNumberFormat="1" applyFont="1" applyFill="1" applyBorder="1" applyAlignment="1" applyProtection="1">
      <alignment horizontal="center" vertical="center"/>
      <protection locked="0"/>
    </xf>
    <xf numFmtId="0" fontId="52" fillId="0" borderId="32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23" fillId="23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7" borderId="29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7" fillId="23" borderId="11" xfId="0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0" fontId="37" fillId="23" borderId="17" xfId="0" applyFont="1" applyFill="1" applyBorder="1" applyAlignment="1">
      <alignment horizontal="center" vertical="center"/>
    </xf>
    <xf numFmtId="0" fontId="56" fillId="13" borderId="30" xfId="0" applyFont="1" applyFill="1" applyBorder="1" applyAlignment="1">
      <alignment horizontal="center" vertical="center"/>
    </xf>
    <xf numFmtId="0" fontId="56" fillId="13" borderId="27" xfId="0" applyFont="1" applyFill="1" applyBorder="1" applyAlignment="1">
      <alignment horizontal="center" vertical="center"/>
    </xf>
    <xf numFmtId="0" fontId="56" fillId="13" borderId="47" xfId="0" applyFont="1" applyFill="1" applyBorder="1" applyAlignment="1">
      <alignment horizontal="center" vertical="center"/>
    </xf>
    <xf numFmtId="0" fontId="52" fillId="0" borderId="4" xfId="0" applyFont="1" applyFill="1" applyBorder="1" applyAlignment="1" applyProtection="1">
      <alignment horizontal="center" vertical="center"/>
      <protection locked="0"/>
    </xf>
    <xf numFmtId="0" fontId="52" fillId="0" borderId="5" xfId="0" applyFont="1" applyFill="1" applyBorder="1" applyAlignment="1" applyProtection="1">
      <alignment horizontal="center" vertical="center"/>
      <protection locked="0"/>
    </xf>
    <xf numFmtId="0" fontId="52" fillId="0" borderId="6" xfId="0" applyFont="1" applyFill="1" applyBorder="1" applyAlignment="1" applyProtection="1">
      <alignment horizontal="center" vertical="center"/>
      <protection locked="0"/>
    </xf>
    <xf numFmtId="0" fontId="24" fillId="16" borderId="0" xfId="0" applyFont="1" applyFill="1" applyAlignment="1">
      <alignment horizontal="center" vertical="center"/>
    </xf>
    <xf numFmtId="0" fontId="23" fillId="11" borderId="41" xfId="0" applyFont="1" applyFill="1" applyBorder="1" applyAlignment="1" applyProtection="1">
      <alignment horizontal="center" vertical="center" wrapText="1"/>
      <protection locked="0"/>
    </xf>
    <xf numFmtId="0" fontId="23" fillId="11" borderId="42" xfId="0" applyFont="1" applyFill="1" applyBorder="1" applyAlignment="1" applyProtection="1">
      <alignment horizontal="center" vertical="center" wrapText="1"/>
      <protection locked="0"/>
    </xf>
    <xf numFmtId="0" fontId="23" fillId="11" borderId="44" xfId="0" applyFont="1" applyFill="1" applyBorder="1" applyAlignment="1" applyProtection="1">
      <alignment horizontal="center" vertical="center" wrapText="1"/>
      <protection locked="0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22" fillId="22" borderId="30" xfId="0" applyFont="1" applyFill="1" applyBorder="1" applyAlignment="1">
      <alignment horizontal="center" vertical="center"/>
    </xf>
    <xf numFmtId="0" fontId="22" fillId="22" borderId="27" xfId="0" applyFont="1" applyFill="1" applyBorder="1" applyAlignment="1">
      <alignment horizontal="center" vertical="center"/>
    </xf>
    <xf numFmtId="0" fontId="22" fillId="22" borderId="47" xfId="0" applyFont="1" applyFill="1" applyBorder="1" applyAlignment="1">
      <alignment horizontal="center" vertical="center"/>
    </xf>
    <xf numFmtId="0" fontId="22" fillId="22" borderId="50" xfId="0" applyFont="1" applyFill="1" applyBorder="1" applyAlignment="1">
      <alignment horizontal="center" vertical="center"/>
    </xf>
    <xf numFmtId="0" fontId="22" fillId="22" borderId="51" xfId="0" applyFont="1" applyFill="1" applyBorder="1" applyAlignment="1">
      <alignment horizontal="center" vertical="center"/>
    </xf>
    <xf numFmtId="0" fontId="22" fillId="22" borderId="53" xfId="0" applyFont="1" applyFill="1" applyBorder="1" applyAlignment="1">
      <alignment horizontal="center" vertical="center"/>
    </xf>
    <xf numFmtId="0" fontId="22" fillId="22" borderId="52" xfId="0" applyFont="1" applyFill="1" applyBorder="1" applyAlignment="1">
      <alignment horizontal="center" vertical="center"/>
    </xf>
    <xf numFmtId="3" fontId="48" fillId="25" borderId="8" xfId="0" applyNumberFormat="1" applyFont="1" applyFill="1" applyBorder="1" applyAlignment="1" applyProtection="1">
      <alignment horizontal="right" vertical="center"/>
      <protection locked="0"/>
    </xf>
    <xf numFmtId="3" fontId="32" fillId="25" borderId="8" xfId="0" applyNumberFormat="1" applyFont="1" applyFill="1" applyBorder="1" applyAlignment="1">
      <alignment horizontal="center" vertical="center" wrapText="1"/>
    </xf>
    <xf numFmtId="17" fontId="33" fillId="25" borderId="8" xfId="0" applyNumberFormat="1" applyFont="1" applyFill="1" applyBorder="1" applyAlignment="1">
      <alignment horizontal="center" vertical="center"/>
    </xf>
    <xf numFmtId="172" fontId="33" fillId="13" borderId="11" xfId="0" applyNumberFormat="1" applyFont="1" applyFill="1" applyBorder="1" applyAlignment="1">
      <alignment horizontal="right" vertical="center"/>
    </xf>
    <xf numFmtId="0" fontId="62" fillId="29" borderId="3" xfId="0" applyFont="1" applyFill="1" applyBorder="1" applyAlignment="1">
      <alignment horizontal="center" vertical="center" wrapText="1"/>
    </xf>
  </cellXfs>
  <cellStyles count="6">
    <cellStyle name="Euro" xfId="1" xr:uid="{00000000-0005-0000-0000-000000000000}"/>
    <cellStyle name="Milliers" xfId="2" builtinId="3"/>
    <cellStyle name="Monétaire" xfId="3" builtinId="4"/>
    <cellStyle name="Normal" xfId="0" builtinId="0"/>
    <cellStyle name="Pourcentage" xfId="4" builtinId="5"/>
    <cellStyle name="Satisfaisant" xfId="5" builtinId="26"/>
  </cellStyles>
  <dxfs count="39">
    <dxf>
      <fill>
        <patternFill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theme="8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E51968"/>
      <color rgb="FF72C91F"/>
      <color rgb="FF575756"/>
      <color rgb="FF9D9D9C"/>
      <color rgb="FF99FF66"/>
      <color rgb="FF666699"/>
      <color rgb="FF0865CB"/>
      <color rgb="FFFDEDF3"/>
      <color rgb="FFFCE0EB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1507005</xdr:colOff>
      <xdr:row>0</xdr:row>
      <xdr:rowOff>188632</xdr:rowOff>
    </xdr:from>
    <xdr:ext cx="2252195" cy="1240594"/>
    <xdr:pic>
      <xdr:nvPicPr>
        <xdr:cNvPr id="3" name="Image 2">
          <a:extLst>
            <a:ext uri="{FF2B5EF4-FFF2-40B4-BE49-F238E27FC236}">
              <a16:creationId xmlns:a16="http://schemas.microsoft.com/office/drawing/2014/main" id="{891D3181-E0E3-4330-BFA6-983B604BB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755" y="188632"/>
          <a:ext cx="2252195" cy="1240594"/>
        </a:xfrm>
        <a:prstGeom prst="rect">
          <a:avLst/>
        </a:prstGeom>
      </xdr:spPr>
    </xdr:pic>
    <xdr:clientData/>
  </xdr:oneCellAnchor>
  <xdr:twoCellAnchor>
    <xdr:from>
      <xdr:col>0</xdr:col>
      <xdr:colOff>1154206</xdr:colOff>
      <xdr:row>1</xdr:row>
      <xdr:rowOff>145676</xdr:rowOff>
    </xdr:from>
    <xdr:to>
      <xdr:col>0</xdr:col>
      <xdr:colOff>1154206</xdr:colOff>
      <xdr:row>1</xdr:row>
      <xdr:rowOff>997323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BF7BB4B-1A9B-B34B-766B-E72DC2FA5DD3}"/>
            </a:ext>
          </a:extLst>
        </xdr:cNvPr>
        <xdr:cNvCxnSpPr/>
      </xdr:nvCxnSpPr>
      <xdr:spPr bwMode="auto">
        <a:xfrm flipV="1">
          <a:off x="1154206" y="1770529"/>
          <a:ext cx="0" cy="85164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694764</xdr:colOff>
      <xdr:row>0</xdr:row>
      <xdr:rowOff>1591236</xdr:rowOff>
    </xdr:from>
    <xdr:to>
      <xdr:col>0</xdr:col>
      <xdr:colOff>1378323</xdr:colOff>
      <xdr:row>3</xdr:row>
      <xdr:rowOff>33618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F2A528E0-98F5-34C6-CEE0-FA98BA85492E}"/>
            </a:ext>
          </a:extLst>
        </xdr:cNvPr>
        <xdr:cNvSpPr/>
      </xdr:nvSpPr>
      <xdr:spPr bwMode="auto">
        <a:xfrm rot="10800000">
          <a:off x="694764" y="1591236"/>
          <a:ext cx="683559" cy="1501588"/>
        </a:xfrm>
        <a:prstGeom prst="downArrow">
          <a:avLst/>
        </a:prstGeom>
        <a:solidFill>
          <a:srgbClr val="72C91F"/>
        </a:solidFill>
        <a:ln w="9525" cap="flat" cmpd="sng" algn="ctr">
          <a:solidFill>
            <a:schemeClr val="bg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0</xdr:row>
      <xdr:rowOff>40823</xdr:rowOff>
    </xdr:from>
    <xdr:to>
      <xdr:col>1</xdr:col>
      <xdr:colOff>952500</xdr:colOff>
      <xdr:row>0</xdr:row>
      <xdr:rowOff>415995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406CF9-7023-41EE-82F5-2635119E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40823"/>
          <a:ext cx="775607" cy="375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421822</xdr:colOff>
      <xdr:row>0</xdr:row>
      <xdr:rowOff>272142</xdr:rowOff>
    </xdr:from>
    <xdr:to>
      <xdr:col>1</xdr:col>
      <xdr:colOff>1768929</xdr:colOff>
      <xdr:row>2</xdr:row>
      <xdr:rowOff>181713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B9A36A7-CE68-4E83-8C87-412C6C9E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272142"/>
          <a:ext cx="1347107" cy="6516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0</xdr:row>
      <xdr:rowOff>71437</xdr:rowOff>
    </xdr:from>
    <xdr:to>
      <xdr:col>1</xdr:col>
      <xdr:colOff>943768</xdr:colOff>
      <xdr:row>0</xdr:row>
      <xdr:rowOff>440026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63C2A4-6E58-44D1-975C-ADD35FDF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9" y="71437"/>
          <a:ext cx="762000" cy="3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1268666</xdr:colOff>
      <xdr:row>0</xdr:row>
      <xdr:rowOff>105655</xdr:rowOff>
    </xdr:from>
    <xdr:to>
      <xdr:col>1</xdr:col>
      <xdr:colOff>2385313</xdr:colOff>
      <xdr:row>1</xdr:row>
      <xdr:rowOff>152854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D46DBA4-FDBB-4BC0-AF93-87B7A581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845" y="105655"/>
          <a:ext cx="1116647" cy="5506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133350</xdr:rowOff>
    </xdr:from>
    <xdr:to>
      <xdr:col>1</xdr:col>
      <xdr:colOff>1759802</xdr:colOff>
      <xdr:row>1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41D750-E9CE-4BB5-9A60-8366BC185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33350"/>
          <a:ext cx="969227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2071594</xdr:colOff>
      <xdr:row>25</xdr:row>
      <xdr:rowOff>111686</xdr:rowOff>
    </xdr:from>
    <xdr:to>
      <xdr:col>3</xdr:col>
      <xdr:colOff>475966</xdr:colOff>
      <xdr:row>29</xdr:row>
      <xdr:rowOff>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12BF5B-CCC9-48CE-B814-B4F99F85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212" y="7406715"/>
          <a:ext cx="2035078" cy="9201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2:C10" totalsRowShown="0" headerRowDxfId="36" dataDxfId="34" headerRowBorderDxfId="35" tableBorderDxfId="33" totalsRowBorderDxfId="32">
  <autoFilter ref="A2:C10" xr:uid="{00000000-0009-0000-0100-000002000000}"/>
  <tableColumns count="3">
    <tableColumn id="1" xr3:uid="{00000000-0010-0000-0000-000001000000}" name="Status" dataDxfId="31"/>
    <tableColumn id="2" xr3:uid="{00000000-0010-0000-0000-000002000000}" name="Liste déroulante" dataDxfId="30"/>
    <tableColumn id="3" xr3:uid="{00000000-0010-0000-0000-000003000000}" name="TVA" dataDxfId="29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26:E30" totalsRowShown="0" headerRowDxfId="28" dataDxfId="27">
  <autoFilter ref="A26:E30" xr:uid="{00000000-0009-0000-0100-000003000000}"/>
  <tableColumns count="5">
    <tableColumn id="1" xr3:uid="{00000000-0010-0000-0100-000001000000}" name="Type de Micro" dataDxfId="26"/>
    <tableColumn id="2" xr3:uid="{00000000-0010-0000-0100-000002000000}" name="Taux de base" dataDxfId="25"/>
    <tableColumn id="3" xr3:uid="{00000000-0010-0000-0100-000003000000}" name="Formation Pro" dataDxfId="24"/>
    <tableColumn id="4" xr3:uid="{00000000-0010-0000-0100-000004000000}" name="Impôt sur le revenu" dataDxfId="23"/>
    <tableColumn id="5" xr3:uid="{00000000-0010-0000-0100-000005000000}" name="TOTAL" dataDxfId="22">
      <calculatedColumnFormula>SUM(B27:D27)</calculatedColumnFormula>
    </tableColumn>
  </tableColumns>
  <tableStyleInfo name="TableStyleMedium13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A33:E37" totalsRowShown="0" headerRowDxfId="21" dataDxfId="20">
  <autoFilter ref="A33:E37" xr:uid="{00000000-0009-0000-0100-000004000000}"/>
  <tableColumns count="5">
    <tableColumn id="1" xr3:uid="{00000000-0010-0000-0200-000001000000}" name="Type de Micro" dataDxfId="19"/>
    <tableColumn id="2" xr3:uid="{00000000-0010-0000-0200-000002000000}" name="Taux de base" dataDxfId="18">
      <calculatedColumnFormula>22*0.25</calculatedColumnFormula>
    </tableColumn>
    <tableColumn id="3" xr3:uid="{00000000-0010-0000-0200-000003000000}" name="Formation Pro" dataDxfId="17"/>
    <tableColumn id="4" xr3:uid="{00000000-0010-0000-0200-000004000000}" name="Impôt sur le revenu" dataDxfId="16"/>
    <tableColumn id="5" xr3:uid="{00000000-0010-0000-0200-000005000000}" name="TOTAL" dataDxfId="15">
      <calculatedColumnFormula>SUM(B34:D34)</calculatedColumnFormula>
    </tableColumn>
  </tableColumns>
  <tableStyleInfo name="TableStyleMedium13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40:E44" totalsRowShown="0" headerRowDxfId="14" dataDxfId="13">
  <autoFilter ref="A40:E44" xr:uid="{00000000-0009-0000-0100-000005000000}"/>
  <tableColumns count="5">
    <tableColumn id="1" xr3:uid="{00000000-0010-0000-0300-000001000000}" name="Type de Micro" dataDxfId="12"/>
    <tableColumn id="2" xr3:uid="{00000000-0010-0000-0300-000002000000}" name="Taux de base" dataDxfId="11">
      <calculatedColumnFormula>22*0.5</calculatedColumnFormula>
    </tableColumn>
    <tableColumn id="3" xr3:uid="{00000000-0010-0000-0300-000003000000}" name="Formation Pro" dataDxfId="10"/>
    <tableColumn id="4" xr3:uid="{00000000-0010-0000-0300-000004000000}" name="Impôt sur le revenu" dataDxfId="9"/>
    <tableColumn id="5" xr3:uid="{00000000-0010-0000-0300-000005000000}" name="TOTAL" dataDxfId="8">
      <calculatedColumnFormula>SUM(B41:D41)</calculatedColumnFormula>
    </tableColumn>
  </tableColumns>
  <tableStyleInfo name="TableStyleMedium1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A47:E51" totalsRowShown="0" headerRowDxfId="7" dataDxfId="6">
  <autoFilter ref="A47:E51" xr:uid="{00000000-0009-0000-0100-000006000000}"/>
  <tableColumns count="5">
    <tableColumn id="1" xr3:uid="{00000000-0010-0000-0400-000001000000}" name="Type de Micro" dataDxfId="5"/>
    <tableColumn id="2" xr3:uid="{00000000-0010-0000-0400-000002000000}" name="Taux de base" dataDxfId="4">
      <calculatedColumnFormula>22*0.75</calculatedColumnFormula>
    </tableColumn>
    <tableColumn id="3" xr3:uid="{00000000-0010-0000-0400-000003000000}" name="Formation Pro" dataDxfId="3"/>
    <tableColumn id="4" xr3:uid="{00000000-0010-0000-0400-000004000000}" name="Impôt sur le revenu" dataDxfId="2"/>
    <tableColumn id="5" xr3:uid="{00000000-0010-0000-0400-000005000000}" name="TOTAL" dataDxfId="1">
      <calculatedColumnFormula>SUM(B48:D48)</calculatedColumnFormula>
    </tableColumn>
  </tableColumns>
  <tableStyleInfo name="TableStyleMedium13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7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F39"/>
  <sheetViews>
    <sheetView tabSelected="1" view="pageBreakPreview" zoomScale="85" zoomScaleNormal="100" zoomScaleSheetLayoutView="85" zoomScalePageLayoutView="25" workbookViewId="0">
      <selection activeCell="L1" sqref="L1"/>
    </sheetView>
  </sheetViews>
  <sheetFormatPr baseColWidth="10" defaultColWidth="11.42578125" defaultRowHeight="12.75"/>
  <cols>
    <col min="1" max="1" width="32.140625" style="4" customWidth="1"/>
    <col min="2" max="2" width="42.85546875" style="6" customWidth="1"/>
    <col min="3" max="3" width="37.42578125" style="8" customWidth="1"/>
    <col min="4" max="4" width="46.85546875" style="8" customWidth="1"/>
    <col min="5" max="5" width="30.85546875" style="8" customWidth="1"/>
    <col min="6" max="16384" width="11.42578125" style="4"/>
  </cols>
  <sheetData>
    <row r="1" spans="1:6" ht="128.44999999999999" customHeight="1">
      <c r="A1" s="589" t="s">
        <v>484</v>
      </c>
      <c r="B1" s="478"/>
      <c r="C1" s="479"/>
      <c r="D1" s="479"/>
      <c r="E1" s="479"/>
    </row>
    <row r="2" spans="1:6" ht="93.95" customHeight="1">
      <c r="B2" s="476" t="s">
        <v>463</v>
      </c>
      <c r="C2" s="476"/>
      <c r="D2" s="476"/>
      <c r="E2" s="476"/>
      <c r="F2" s="321"/>
    </row>
    <row r="3" spans="1:6" ht="20.100000000000001" customHeight="1">
      <c r="B3" s="477"/>
      <c r="C3" s="477"/>
      <c r="D3" s="477"/>
      <c r="E3" s="477"/>
    </row>
    <row r="4" spans="1:6" s="5" customFormat="1" ht="40.35" customHeight="1">
      <c r="B4" s="483" t="s">
        <v>269</v>
      </c>
      <c r="C4" s="483"/>
      <c r="D4" s="483"/>
      <c r="E4" s="483"/>
    </row>
    <row r="5" spans="1:6" ht="20.100000000000001" customHeight="1">
      <c r="B5" s="477"/>
      <c r="C5" s="477"/>
      <c r="D5" s="477"/>
      <c r="E5" s="477"/>
    </row>
    <row r="6" spans="1:6" ht="39" customHeight="1">
      <c r="B6" s="295" t="s">
        <v>270</v>
      </c>
      <c r="C6" s="490"/>
      <c r="D6" s="490"/>
      <c r="E6" s="491"/>
    </row>
    <row r="7" spans="1:6" ht="39" customHeight="1">
      <c r="B7" s="295" t="s">
        <v>292</v>
      </c>
      <c r="C7" s="490"/>
      <c r="D7" s="490"/>
      <c r="E7" s="491"/>
    </row>
    <row r="8" spans="1:6" ht="39" customHeight="1">
      <c r="B8" s="295" t="s">
        <v>271</v>
      </c>
      <c r="C8" s="490"/>
      <c r="D8" s="490"/>
      <c r="E8" s="491"/>
    </row>
    <row r="9" spans="1:6" s="315" customFormat="1" ht="20.100000000000001" customHeight="1">
      <c r="B9" s="487"/>
      <c r="C9" s="487"/>
      <c r="D9" s="487"/>
      <c r="E9" s="487"/>
    </row>
    <row r="10" spans="1:6" ht="25.35" customHeight="1">
      <c r="B10" s="149"/>
      <c r="C10" s="149"/>
      <c r="D10" s="149"/>
      <c r="E10" s="149"/>
    </row>
    <row r="11" spans="1:6" ht="20.100000000000001" customHeight="1">
      <c r="B11" s="484" t="s">
        <v>186</v>
      </c>
      <c r="C11" s="485"/>
      <c r="D11" s="485"/>
      <c r="E11" s="486"/>
    </row>
    <row r="12" spans="1:6" ht="20.100000000000001" customHeight="1">
      <c r="B12" s="473"/>
      <c r="C12" s="473">
        <v>2022</v>
      </c>
      <c r="D12" s="473">
        <f>C12+1</f>
        <v>2023</v>
      </c>
      <c r="E12" s="473">
        <f>D12+1</f>
        <v>2024</v>
      </c>
    </row>
    <row r="13" spans="1:6" ht="37.5" customHeight="1">
      <c r="B13" s="473" t="s">
        <v>184</v>
      </c>
      <c r="C13" s="400">
        <f>'Compte de résultat'!C9</f>
        <v>0</v>
      </c>
      <c r="D13" s="400">
        <f>'Compte de résultat'!D9</f>
        <v>0</v>
      </c>
      <c r="E13" s="400">
        <f>'Compte de résultat'!E9</f>
        <v>0</v>
      </c>
    </row>
    <row r="14" spans="1:6" ht="37.5" customHeight="1">
      <c r="B14" s="473" t="s">
        <v>266</v>
      </c>
      <c r="C14" s="400">
        <f>'Compte de résultat'!C73</f>
        <v>0</v>
      </c>
      <c r="D14" s="400">
        <f>'Compte de résultat'!D73</f>
        <v>0</v>
      </c>
      <c r="E14" s="400">
        <f>'Compte de résultat'!E73</f>
        <v>0</v>
      </c>
    </row>
    <row r="15" spans="1:6" ht="37.5" customHeight="1">
      <c r="B15" s="473" t="s">
        <v>185</v>
      </c>
      <c r="C15" s="400">
        <f>'Compte de résultat'!C74</f>
        <v>0</v>
      </c>
      <c r="D15" s="400">
        <f>'Compte de résultat'!D74</f>
        <v>0</v>
      </c>
      <c r="E15" s="400">
        <f>'Compte de résultat'!E74</f>
        <v>0</v>
      </c>
    </row>
    <row r="16" spans="1:6" ht="37.5" customHeight="1">
      <c r="B16" s="473" t="s">
        <v>195</v>
      </c>
      <c r="C16" s="401" t="e">
        <f>'Seuil de rentabilité'!C21</f>
        <v>#DIV/0!</v>
      </c>
      <c r="D16" s="401" t="e">
        <f>'Seuil de rentabilité'!D21</f>
        <v>#DIV/0!</v>
      </c>
      <c r="E16" s="401" t="e">
        <f>'Seuil de rentabilité'!E21</f>
        <v>#DIV/0!</v>
      </c>
    </row>
    <row r="17" spans="2:5" ht="37.5" customHeight="1">
      <c r="B17" s="473" t="s">
        <v>278</v>
      </c>
      <c r="C17" s="401" t="e">
        <f>'Plan financement'!C63/('Plan financement'!C58+'Plan financement'!C59)</f>
        <v>#DIV/0!</v>
      </c>
      <c r="D17" s="402" t="s">
        <v>236</v>
      </c>
      <c r="E17" s="402" t="s">
        <v>236</v>
      </c>
    </row>
    <row r="18" spans="2:5" ht="25.35" customHeight="1">
      <c r="C18" s="148"/>
      <c r="D18" s="148"/>
      <c r="E18" s="148"/>
    </row>
    <row r="19" spans="2:5" ht="20.100000000000001" customHeight="1">
      <c r="B19" s="484" t="s">
        <v>187</v>
      </c>
      <c r="C19" s="485"/>
      <c r="D19" s="485"/>
      <c r="E19" s="486"/>
    </row>
    <row r="20" spans="2:5" ht="20.100000000000001" customHeight="1">
      <c r="B20" s="480" t="s">
        <v>191</v>
      </c>
      <c r="C20" s="481"/>
      <c r="D20" s="488" t="s">
        <v>192</v>
      </c>
      <c r="E20" s="489"/>
    </row>
    <row r="21" spans="2:5" ht="28.5" customHeight="1">
      <c r="B21" s="492" t="s">
        <v>188</v>
      </c>
      <c r="C21" s="482">
        <f>SUM('Plan financement'!C4:D17)</f>
        <v>0</v>
      </c>
      <c r="D21" s="474" t="s">
        <v>486</v>
      </c>
      <c r="E21" s="475"/>
    </row>
    <row r="22" spans="2:5" ht="28.5" customHeight="1">
      <c r="B22" s="492"/>
      <c r="C22" s="482"/>
      <c r="D22" s="311" t="str">
        <f>'Plan financement'!B53</f>
        <v>Capital (en numéraire)</v>
      </c>
      <c r="E22" s="312">
        <f>'Plan financement'!C53</f>
        <v>0</v>
      </c>
    </row>
    <row r="23" spans="2:5" ht="28.5" customHeight="1">
      <c r="B23" s="492" t="s">
        <v>189</v>
      </c>
      <c r="C23" s="482">
        <f>SUM('Plan financement'!C19:D30)</f>
        <v>0</v>
      </c>
      <c r="D23" s="313" t="str">
        <f>'Plan financement'!B54</f>
        <v>Capital (en nature / industrie)</v>
      </c>
      <c r="E23" s="312">
        <f>'Plan financement'!C54</f>
        <v>0</v>
      </c>
    </row>
    <row r="24" spans="2:5" ht="28.5" customHeight="1">
      <c r="B24" s="492"/>
      <c r="C24" s="482"/>
      <c r="D24" s="313" t="s">
        <v>349</v>
      </c>
      <c r="E24" s="312">
        <f>SUM('Plan financement'!C55:C57)</f>
        <v>0</v>
      </c>
    </row>
    <row r="25" spans="2:5" ht="28.5" customHeight="1">
      <c r="B25" s="493" t="s">
        <v>268</v>
      </c>
      <c r="C25" s="482">
        <f>'Plan financement'!C32</f>
        <v>0</v>
      </c>
      <c r="D25" s="588" t="s">
        <v>487</v>
      </c>
      <c r="E25" s="397"/>
    </row>
    <row r="26" spans="2:5" ht="28.5" customHeight="1">
      <c r="B26" s="493"/>
      <c r="C26" s="482"/>
      <c r="D26" s="311" t="str">
        <f>'Plan financement'!B58</f>
        <v>Prêt d'honneur IPA</v>
      </c>
      <c r="E26" s="312">
        <f>'Plan financement'!C58+'Plan financement'!D58</f>
        <v>0</v>
      </c>
    </row>
    <row r="27" spans="2:5" ht="28.5" customHeight="1">
      <c r="B27" s="492" t="s">
        <v>176</v>
      </c>
      <c r="C27" s="482">
        <f>'Plan financement'!C34</f>
        <v>0</v>
      </c>
      <c r="D27" s="311" t="str">
        <f>'Plan financement'!B59</f>
        <v>Prêt d'Honneur BPI (Créa/Reprise/Croissance)</v>
      </c>
      <c r="E27" s="312">
        <f>'Plan financement'!C59+'Plan financement'!D59</f>
        <v>0</v>
      </c>
    </row>
    <row r="28" spans="2:5" ht="28.5" customHeight="1">
      <c r="B28" s="492"/>
      <c r="C28" s="482"/>
      <c r="D28" s="311" t="str">
        <f>'Plan financement'!B60</f>
        <v>Prêt d'Honneur Solidaire BPI</v>
      </c>
      <c r="E28" s="312">
        <f>'Plan financement'!C60+'Plan financement'!D60</f>
        <v>0</v>
      </c>
    </row>
    <row r="29" spans="2:5" ht="28.5" customHeight="1">
      <c r="B29" s="492"/>
      <c r="C29" s="482"/>
      <c r="D29" s="311" t="str">
        <f>'Plan financement'!B61</f>
        <v>Crédit Vendeur</v>
      </c>
      <c r="E29" s="312">
        <f>'Plan financement'!C61</f>
        <v>0</v>
      </c>
    </row>
    <row r="30" spans="2:5" ht="28.5" customHeight="1">
      <c r="B30" s="492" t="s">
        <v>329</v>
      </c>
      <c r="C30" s="482">
        <f>'Plan financement'!C36</f>
        <v>0</v>
      </c>
      <c r="D30" s="474" t="s">
        <v>488</v>
      </c>
      <c r="E30" s="475"/>
    </row>
    <row r="31" spans="2:5" ht="28.5" customHeight="1">
      <c r="B31" s="492"/>
      <c r="C31" s="482"/>
      <c r="D31" s="311" t="s">
        <v>35</v>
      </c>
      <c r="E31" s="312">
        <f>'Plan financement'!C63+'Plan financement'!D63</f>
        <v>0</v>
      </c>
    </row>
    <row r="32" spans="2:5" ht="28.5" customHeight="1">
      <c r="B32" s="492" t="s">
        <v>267</v>
      </c>
      <c r="C32" s="482">
        <f>'Plan financement'!C38+'Plan financement'!C39</f>
        <v>0</v>
      </c>
      <c r="D32" s="313" t="str">
        <f>'Plan financement'!B64</f>
        <v>Prêt relais de TVA</v>
      </c>
      <c r="E32" s="312">
        <f>'Plan financement'!C64</f>
        <v>0</v>
      </c>
    </row>
    <row r="33" spans="2:5" ht="28.5" customHeight="1">
      <c r="B33" s="492"/>
      <c r="C33" s="482"/>
      <c r="D33" s="313" t="s">
        <v>444</v>
      </c>
      <c r="E33" s="312">
        <f>'Plan financement'!C65+'Plan financement'!D65</f>
        <v>0</v>
      </c>
    </row>
    <row r="34" spans="2:5" ht="28.5" customHeight="1">
      <c r="B34" s="314"/>
      <c r="C34" s="314"/>
      <c r="D34" s="313" t="s">
        <v>443</v>
      </c>
      <c r="E34" s="312">
        <f>'Plan financement'!C66+'Plan financement'!D66</f>
        <v>0</v>
      </c>
    </row>
    <row r="35" spans="2:5" ht="28.5" customHeight="1">
      <c r="B35" s="493" t="s">
        <v>308</v>
      </c>
      <c r="C35" s="482">
        <f>'Plan financement'!C72</f>
        <v>0</v>
      </c>
      <c r="D35" s="474" t="s">
        <v>489</v>
      </c>
      <c r="E35" s="475"/>
    </row>
    <row r="36" spans="2:5" ht="28.5" customHeight="1">
      <c r="B36" s="493"/>
      <c r="C36" s="482"/>
      <c r="D36" s="313" t="str">
        <f>'Plan financement'!B67</f>
        <v>Subventions (précisez)</v>
      </c>
      <c r="E36" s="312">
        <f>'Plan financement'!C67+'Plan financement'!D67</f>
        <v>0</v>
      </c>
    </row>
    <row r="37" spans="2:5" ht="28.5" customHeight="1">
      <c r="B37" s="399" t="s">
        <v>193</v>
      </c>
      <c r="C37" s="253">
        <f>SUM(C21:C36)</f>
        <v>0</v>
      </c>
      <c r="D37" s="399" t="s">
        <v>194</v>
      </c>
      <c r="E37" s="253">
        <f>E22+E23+E24+E26+E27+E28+E29+E31+E32+E33+E34+E36</f>
        <v>0</v>
      </c>
    </row>
    <row r="38" spans="2:5" ht="20.100000000000001" customHeight="1"/>
    <row r="39" spans="2:5" ht="20.100000000000001" customHeight="1"/>
  </sheetData>
  <customSheetViews>
    <customSheetView guid="{54D98F1E-53D0-4851-8E21-D6B23A970F0C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2"/>
      <headerFooter alignWithMargins="0">
        <oddHeader>&amp;R&amp;"Arial,Gras italique"&amp;9&amp;F</oddHeader>
      </headerFooter>
    </customSheetView>
    <customSheetView guid="{0543D322-CF98-4D3D-9CC9-E67E6170A3BD}">
      <selection activeCell="F11" sqref="F11"/>
      <pageMargins left="0.24" right="0.24" top="0.74803149606299213" bottom="0.74803149606299213" header="0.31496062992125984" footer="0.31496062992125984"/>
      <printOptions horizontalCentered="1"/>
      <pageSetup paperSize="9" orientation="portrait" verticalDpi="0" r:id="rId3"/>
      <headerFooter>
        <oddHeader>&amp;R&amp;"Arial,Gras italique"&amp;9&amp;F</oddHeader>
      </headerFooter>
    </customSheetView>
  </customSheetViews>
  <mergeCells count="30">
    <mergeCell ref="B1:E1"/>
    <mergeCell ref="B20:C20"/>
    <mergeCell ref="C23:C24"/>
    <mergeCell ref="B4:E4"/>
    <mergeCell ref="B11:E11"/>
    <mergeCell ref="B19:E19"/>
    <mergeCell ref="B9:E9"/>
    <mergeCell ref="D20:E20"/>
    <mergeCell ref="C6:E6"/>
    <mergeCell ref="C7:E7"/>
    <mergeCell ref="C8:E8"/>
    <mergeCell ref="D21:E21"/>
    <mergeCell ref="B21:B22"/>
    <mergeCell ref="B23:B24"/>
    <mergeCell ref="C21:C22"/>
    <mergeCell ref="D30:E30"/>
    <mergeCell ref="D35:E35"/>
    <mergeCell ref="B2:E2"/>
    <mergeCell ref="B3:E3"/>
    <mergeCell ref="B5:E5"/>
    <mergeCell ref="C35:C36"/>
    <mergeCell ref="C27:C29"/>
    <mergeCell ref="C30:C31"/>
    <mergeCell ref="B27:B29"/>
    <mergeCell ref="B30:B31"/>
    <mergeCell ref="B35:B36"/>
    <mergeCell ref="C32:C33"/>
    <mergeCell ref="C25:C26"/>
    <mergeCell ref="B32:B33"/>
    <mergeCell ref="B25:B26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4"/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L74"/>
  <sheetViews>
    <sheetView showGridLines="0" view="pageBreakPreview" topLeftCell="A37" zoomScale="70" zoomScaleNormal="70" zoomScaleSheetLayoutView="70" workbookViewId="0">
      <selection activeCell="P10" sqref="P10"/>
    </sheetView>
  </sheetViews>
  <sheetFormatPr baseColWidth="10" defaultColWidth="11.42578125" defaultRowHeight="14.25"/>
  <cols>
    <col min="1" max="1" width="15.85546875" style="147" customWidth="1"/>
    <col min="2" max="2" width="62.5703125" style="2" customWidth="1"/>
    <col min="3" max="3" width="16.42578125" style="1" customWidth="1"/>
    <col min="4" max="6" width="15.42578125" style="1" customWidth="1"/>
    <col min="7" max="7" width="8.85546875" style="147" customWidth="1"/>
    <col min="8" max="8" width="36" style="147" customWidth="1"/>
    <col min="9" max="11" width="11.85546875" style="147" customWidth="1"/>
    <col min="12" max="12" width="11.42578125" style="147" customWidth="1"/>
    <col min="13" max="16384" width="11.42578125" style="147"/>
  </cols>
  <sheetData>
    <row r="1" spans="1:11" ht="40.35" customHeight="1">
      <c r="A1" s="150" t="s">
        <v>347</v>
      </c>
      <c r="B1" s="483" t="s">
        <v>242</v>
      </c>
      <c r="C1" s="483"/>
      <c r="D1" s="483"/>
      <c r="E1" s="483"/>
      <c r="F1" s="501"/>
      <c r="H1" s="502" t="s">
        <v>294</v>
      </c>
      <c r="I1" s="502"/>
      <c r="J1" s="502"/>
      <c r="K1" s="502"/>
    </row>
    <row r="2" spans="1:11" ht="20.100000000000001" customHeight="1">
      <c r="B2" s="322" t="s">
        <v>19</v>
      </c>
      <c r="C2" s="322" t="s">
        <v>30</v>
      </c>
      <c r="D2" s="322" t="s">
        <v>33</v>
      </c>
      <c r="E2" s="322" t="s">
        <v>34</v>
      </c>
      <c r="F2" s="322" t="s">
        <v>34</v>
      </c>
      <c r="H2" s="151" t="s">
        <v>350</v>
      </c>
      <c r="I2" s="151" t="s">
        <v>295</v>
      </c>
      <c r="J2" s="151" t="s">
        <v>296</v>
      </c>
      <c r="K2" s="151" t="s">
        <v>297</v>
      </c>
    </row>
    <row r="3" spans="1:11" ht="20.100000000000001" customHeight="1">
      <c r="B3" s="152" t="s">
        <v>243</v>
      </c>
      <c r="C3" s="153">
        <f>SUM(C4:C17)</f>
        <v>0</v>
      </c>
      <c r="D3" s="153">
        <f t="shared" ref="D3:F3" si="0">SUM(D4:D17)</f>
        <v>0</v>
      </c>
      <c r="E3" s="153">
        <f t="shared" si="0"/>
        <v>0</v>
      </c>
      <c r="F3" s="153">
        <f t="shared" si="0"/>
        <v>0</v>
      </c>
      <c r="H3" s="154"/>
      <c r="I3" s="503"/>
      <c r="J3" s="504"/>
      <c r="K3" s="505"/>
    </row>
    <row r="4" spans="1:11" ht="15" customHeight="1">
      <c r="B4" s="270" t="s">
        <v>246</v>
      </c>
      <c r="C4" s="271"/>
      <c r="D4" s="271"/>
      <c r="E4" s="271"/>
      <c r="F4" s="271"/>
      <c r="G4" s="157"/>
      <c r="H4" s="271">
        <v>1</v>
      </c>
      <c r="I4" s="158">
        <f>IF(OR(AND(C4=0,D4=0),H4=0),0,(C4/H4)/12*'Compte de résultat'!$C$2)</f>
        <v>0</v>
      </c>
      <c r="J4" s="158">
        <f t="shared" ref="J4:J15" si="1">IF(H4&lt;=1,0,C4/H4)+IF(H4&lt;=1,0,D4/H4)</f>
        <v>0</v>
      </c>
      <c r="K4" s="158">
        <f t="shared" ref="K4:K15" si="2">IF(H4&lt;=2,0,C4/H4)+IF(H4&lt;=2,0,D4/H4)+IF(H4&lt;=2,0,E4/H4)</f>
        <v>0</v>
      </c>
    </row>
    <row r="5" spans="1:11" ht="15" customHeight="1">
      <c r="B5" s="270" t="s">
        <v>244</v>
      </c>
      <c r="C5" s="271"/>
      <c r="D5" s="271"/>
      <c r="E5" s="271"/>
      <c r="F5" s="271"/>
      <c r="G5" s="157"/>
      <c r="H5" s="585">
        <v>1</v>
      </c>
      <c r="I5" s="158">
        <f>IF(OR(AND(C5=0,D5=0),H5=0),0,(C5/H5)/12*'Compte de résultat'!$C$2)</f>
        <v>0</v>
      </c>
      <c r="J5" s="158">
        <f t="shared" si="1"/>
        <v>0</v>
      </c>
      <c r="K5" s="158">
        <f t="shared" si="2"/>
        <v>0</v>
      </c>
    </row>
    <row r="6" spans="1:11" ht="15" customHeight="1">
      <c r="B6" s="270" t="s">
        <v>237</v>
      </c>
      <c r="C6" s="271"/>
      <c r="D6" s="271"/>
      <c r="E6" s="271"/>
      <c r="F6" s="271"/>
      <c r="G6" s="157"/>
      <c r="H6" s="271">
        <v>1</v>
      </c>
      <c r="I6" s="158">
        <f>IF(OR(AND(C6=0,D6=0),H6=0),0,(C6/H6)/12*'Compte de résultat'!$C$2)</f>
        <v>0</v>
      </c>
      <c r="J6" s="158">
        <f t="shared" si="1"/>
        <v>0</v>
      </c>
      <c r="K6" s="158">
        <f t="shared" si="2"/>
        <v>0</v>
      </c>
    </row>
    <row r="7" spans="1:11" ht="15" customHeight="1">
      <c r="B7" s="270" t="s">
        <v>247</v>
      </c>
      <c r="C7" s="271"/>
      <c r="D7" s="271"/>
      <c r="E7" s="271"/>
      <c r="F7" s="271"/>
      <c r="G7" s="157"/>
      <c r="H7" s="272"/>
      <c r="I7" s="158">
        <f>IF(OR(AND(C7=0,D7=0),H7=0),0,(C7/H7)/12*'Compte de résultat'!$C$2)</f>
        <v>0</v>
      </c>
      <c r="J7" s="158">
        <f t="shared" si="1"/>
        <v>0</v>
      </c>
      <c r="K7" s="158">
        <f t="shared" si="2"/>
        <v>0</v>
      </c>
    </row>
    <row r="8" spans="1:11" ht="15" customHeight="1">
      <c r="B8" s="270" t="s">
        <v>248</v>
      </c>
      <c r="C8" s="271"/>
      <c r="D8" s="271"/>
      <c r="E8" s="271"/>
      <c r="F8" s="271"/>
      <c r="G8" s="157"/>
      <c r="H8" s="585">
        <v>5</v>
      </c>
      <c r="I8" s="158">
        <f>IF(OR(AND(C8=0,D8=0),H8=0),0,(C8/H8)/12*'Compte de résultat'!$C$2)</f>
        <v>0</v>
      </c>
      <c r="J8" s="158">
        <f t="shared" si="1"/>
        <v>0</v>
      </c>
      <c r="K8" s="158">
        <f t="shared" si="2"/>
        <v>0</v>
      </c>
    </row>
    <row r="9" spans="1:11" ht="15" customHeight="1">
      <c r="B9" s="270" t="s">
        <v>249</v>
      </c>
      <c r="C9" s="271"/>
      <c r="D9" s="271"/>
      <c r="E9" s="271"/>
      <c r="F9" s="271"/>
      <c r="G9" s="157"/>
      <c r="H9" s="585"/>
      <c r="I9" s="158">
        <f>IF(OR(AND(C9=0,D9=0),H9=0),0,(C9/H9)/12*'Compte de résultat'!$C$2)</f>
        <v>0</v>
      </c>
      <c r="J9" s="158">
        <f t="shared" si="1"/>
        <v>0</v>
      </c>
      <c r="K9" s="158">
        <f t="shared" si="2"/>
        <v>0</v>
      </c>
    </row>
    <row r="10" spans="1:11" ht="15" customHeight="1">
      <c r="B10" s="270" t="s">
        <v>250</v>
      </c>
      <c r="C10" s="271"/>
      <c r="D10" s="271"/>
      <c r="E10" s="271"/>
      <c r="F10" s="271"/>
      <c r="G10" s="157"/>
      <c r="H10" s="585"/>
      <c r="I10" s="158">
        <f>IF(OR(AND(C10=0,D10=0),H10=0),0,(C10/H10)/12*'Compte de résultat'!$C$2)</f>
        <v>0</v>
      </c>
      <c r="J10" s="158">
        <f t="shared" si="1"/>
        <v>0</v>
      </c>
      <c r="K10" s="158">
        <f t="shared" si="2"/>
        <v>0</v>
      </c>
    </row>
    <row r="11" spans="1:11" ht="15" customHeight="1">
      <c r="B11" s="270" t="s">
        <v>251</v>
      </c>
      <c r="C11" s="271"/>
      <c r="D11" s="271"/>
      <c r="E11" s="271"/>
      <c r="F11" s="271"/>
      <c r="G11" s="157"/>
      <c r="H11" s="585">
        <v>1</v>
      </c>
      <c r="I11" s="158">
        <f>IF(OR(AND(C11=0,D11=0),H11=0),0,(C11/H11)/12*'Compte de résultat'!$C$2)</f>
        <v>0</v>
      </c>
      <c r="J11" s="158">
        <f t="shared" si="1"/>
        <v>0</v>
      </c>
      <c r="K11" s="158">
        <f t="shared" si="2"/>
        <v>0</v>
      </c>
    </row>
    <row r="12" spans="1:11" ht="15" customHeight="1">
      <c r="B12" s="270" t="s">
        <v>204</v>
      </c>
      <c r="C12" s="271"/>
      <c r="D12" s="271"/>
      <c r="E12" s="271"/>
      <c r="F12" s="271"/>
      <c r="G12" s="157"/>
      <c r="H12" s="585">
        <v>1</v>
      </c>
      <c r="I12" s="158">
        <f>IF(OR(AND(C12=0,D12=0),H12=0),0,(C12/H12)/12*'Compte de résultat'!$C$2)</f>
        <v>0</v>
      </c>
      <c r="J12" s="158">
        <f t="shared" si="1"/>
        <v>0</v>
      </c>
      <c r="K12" s="158">
        <f t="shared" si="2"/>
        <v>0</v>
      </c>
    </row>
    <row r="13" spans="1:11" ht="15" customHeight="1">
      <c r="B13" s="270" t="s">
        <v>245</v>
      </c>
      <c r="C13" s="271"/>
      <c r="D13" s="271"/>
      <c r="E13" s="271"/>
      <c r="F13" s="271"/>
      <c r="G13" s="157"/>
      <c r="H13" s="585">
        <v>1</v>
      </c>
      <c r="I13" s="158">
        <f>IF(OR(AND(C13=0,D13=0),H13=0),0,(C13/H13)/12*'Compte de résultat'!$C$2)</f>
        <v>0</v>
      </c>
      <c r="J13" s="158">
        <f t="shared" si="1"/>
        <v>0</v>
      </c>
      <c r="K13" s="158">
        <f t="shared" si="2"/>
        <v>0</v>
      </c>
    </row>
    <row r="14" spans="1:11" ht="15" customHeight="1">
      <c r="B14" s="270" t="s">
        <v>335</v>
      </c>
      <c r="C14" s="271"/>
      <c r="D14" s="271"/>
      <c r="E14" s="271"/>
      <c r="F14" s="271"/>
      <c r="G14" s="157"/>
      <c r="H14" s="585">
        <v>3</v>
      </c>
      <c r="I14" s="158">
        <f>IF(OR(AND(C14=0,D14=0),H14=0),0,(C14/H14)/12*'Compte de résultat'!$C$2)</f>
        <v>0</v>
      </c>
      <c r="J14" s="158">
        <f t="shared" si="1"/>
        <v>0</v>
      </c>
      <c r="K14" s="158">
        <f t="shared" si="2"/>
        <v>0</v>
      </c>
    </row>
    <row r="15" spans="1:11" ht="15" customHeight="1">
      <c r="B15" s="270" t="s">
        <v>299</v>
      </c>
      <c r="C15" s="271"/>
      <c r="D15" s="271"/>
      <c r="E15" s="271"/>
      <c r="F15" s="271"/>
      <c r="G15" s="157"/>
      <c r="H15" s="585">
        <v>1</v>
      </c>
      <c r="I15" s="158">
        <f>IF(OR(AND(C15=0,D15=0),H15=0),0,(C15/H15)/12*'Compte de résultat'!$C$2)</f>
        <v>0</v>
      </c>
      <c r="J15" s="158">
        <f t="shared" si="1"/>
        <v>0</v>
      </c>
      <c r="K15" s="158">
        <f t="shared" si="2"/>
        <v>0</v>
      </c>
    </row>
    <row r="16" spans="1:11" ht="15" customHeight="1">
      <c r="B16" s="270" t="s">
        <v>339</v>
      </c>
      <c r="C16" s="271"/>
      <c r="D16" s="271"/>
      <c r="E16" s="271"/>
      <c r="F16" s="271"/>
      <c r="G16" s="157"/>
      <c r="H16" s="585">
        <v>3</v>
      </c>
      <c r="I16" s="158">
        <f>IF(OR(AND(C16=0,D16=0),H16=0),0,(C16/H16)/12*'Compte de résultat'!$C$2)</f>
        <v>0</v>
      </c>
      <c r="J16" s="158">
        <f>IF(H16&lt;=1,0,C16/H16)+IF(H16&lt;=1,0,D16/H16)</f>
        <v>0</v>
      </c>
      <c r="K16" s="158">
        <f>IF(H16&lt;=2,0,C16/H16)+IF(H16&lt;=2,0,D16/H16)+IF(H16&lt;=2,0,E16/H16)</f>
        <v>0</v>
      </c>
    </row>
    <row r="17" spans="2:11" ht="15" customHeight="1">
      <c r="B17" s="270" t="s">
        <v>293</v>
      </c>
      <c r="C17" s="271"/>
      <c r="D17" s="271"/>
      <c r="E17" s="271"/>
      <c r="F17" s="271"/>
      <c r="G17" s="157"/>
      <c r="H17" s="585"/>
      <c r="I17" s="158">
        <f>IF(OR(AND(C17=0,D17=0),H17=0),0,(C17/H17)/12*'Compte de résultat'!$C$2)</f>
        <v>0</v>
      </c>
      <c r="J17" s="158">
        <f>IF(H17&lt;=1,0,C17/H17)+IF(H17&lt;=1,0,D17/H17)</f>
        <v>0</v>
      </c>
      <c r="K17" s="158">
        <f>IF(H17&lt;=2,0,C17/H17)+IF(H17&lt;=2,0,D17/H17)+IF(H17&lt;=2,0,E17/H17)</f>
        <v>0</v>
      </c>
    </row>
    <row r="18" spans="2:11" s="157" customFormat="1" ht="20.100000000000001" customHeight="1">
      <c r="B18" s="152" t="s">
        <v>253</v>
      </c>
      <c r="C18" s="153">
        <f>SUM(C19:C30)</f>
        <v>0</v>
      </c>
      <c r="D18" s="153">
        <f t="shared" ref="D18:F18" si="3">SUM(D19:D30)</f>
        <v>0</v>
      </c>
      <c r="E18" s="153">
        <f t="shared" si="3"/>
        <v>0</v>
      </c>
      <c r="F18" s="153">
        <f t="shared" si="3"/>
        <v>0</v>
      </c>
      <c r="H18" s="585"/>
      <c r="I18" s="503"/>
      <c r="J18" s="504"/>
      <c r="K18" s="505"/>
    </row>
    <row r="19" spans="2:11" s="157" customFormat="1" ht="15" customHeight="1">
      <c r="B19" s="155" t="s">
        <v>445</v>
      </c>
      <c r="C19" s="271"/>
      <c r="D19" s="271"/>
      <c r="E19" s="271"/>
      <c r="F19" s="271"/>
      <c r="H19" s="585">
        <v>10</v>
      </c>
      <c r="I19" s="158">
        <f>IF(OR(AND(C19=0,D19=0),H19=0),0,(C19/H19)/12*'Compte de résultat'!$C$2)</f>
        <v>0</v>
      </c>
      <c r="J19" s="158">
        <f t="shared" ref="J19:J29" si="4">IF(H19&lt;=1,0,C19/H19)+IF(H19&lt;=1,0,D19/H19)</f>
        <v>0</v>
      </c>
      <c r="K19" s="158">
        <f t="shared" ref="K19:K29" si="5">IF(H19&lt;=2,0,C19/H19)+IF(H19&lt;=2,0,D19/H19)+IF(H19&lt;=2,0,E19/H19)</f>
        <v>0</v>
      </c>
    </row>
    <row r="20" spans="2:11" s="157" customFormat="1" ht="15" customHeight="1">
      <c r="B20" s="155" t="s">
        <v>206</v>
      </c>
      <c r="C20" s="271"/>
      <c r="D20" s="271"/>
      <c r="E20" s="271"/>
      <c r="F20" s="271"/>
      <c r="H20" s="585">
        <v>5</v>
      </c>
      <c r="I20" s="158">
        <f>IF(OR(AND(C20=0,D20=0),H20=0),0,(C20/H20)/12*'Compte de résultat'!$C$2)</f>
        <v>0</v>
      </c>
      <c r="J20" s="158">
        <f t="shared" si="4"/>
        <v>0</v>
      </c>
      <c r="K20" s="158">
        <f t="shared" si="5"/>
        <v>0</v>
      </c>
    </row>
    <row r="21" spans="2:11" s="157" customFormat="1" ht="15" customHeight="1">
      <c r="B21" s="155" t="s">
        <v>20</v>
      </c>
      <c r="C21" s="271"/>
      <c r="D21" s="271"/>
      <c r="E21" s="271"/>
      <c r="F21" s="271"/>
      <c r="H21" s="585">
        <v>3</v>
      </c>
      <c r="I21" s="158">
        <f>IF(OR(AND(C21=0,D21=0),H21=0),0,(C21/H21)/12*'Compte de résultat'!$C$2)</f>
        <v>0</v>
      </c>
      <c r="J21" s="158">
        <f t="shared" si="4"/>
        <v>0</v>
      </c>
      <c r="K21" s="158">
        <f t="shared" si="5"/>
        <v>0</v>
      </c>
    </row>
    <row r="22" spans="2:11" s="157" customFormat="1" ht="15" customHeight="1">
      <c r="B22" s="155" t="s">
        <v>446</v>
      </c>
      <c r="C22" s="271"/>
      <c r="D22" s="271"/>
      <c r="E22" s="271"/>
      <c r="F22" s="271"/>
      <c r="H22" s="585">
        <v>7</v>
      </c>
      <c r="I22" s="158">
        <f>IF(OR(AND(C22=0,D22=0),H22=0),0,(C22/H22)/12*'Compte de résultat'!$C$2)</f>
        <v>0</v>
      </c>
      <c r="J22" s="158">
        <f t="shared" si="4"/>
        <v>0</v>
      </c>
      <c r="K22" s="158">
        <f t="shared" si="5"/>
        <v>0</v>
      </c>
    </row>
    <row r="23" spans="2:11" s="157" customFormat="1" ht="15" customHeight="1">
      <c r="B23" s="155" t="s">
        <v>213</v>
      </c>
      <c r="C23" s="271"/>
      <c r="D23" s="271"/>
      <c r="E23" s="271"/>
      <c r="F23" s="271"/>
      <c r="H23" s="585">
        <v>3</v>
      </c>
      <c r="I23" s="158">
        <f>IF(OR(AND(C23=0,D23=0),H23=0),0,(C23/H23)/12*'Compte de résultat'!$C$2)</f>
        <v>0</v>
      </c>
      <c r="J23" s="158">
        <f t="shared" si="4"/>
        <v>0</v>
      </c>
      <c r="K23" s="158">
        <f t="shared" si="5"/>
        <v>0</v>
      </c>
    </row>
    <row r="24" spans="2:11" s="157" customFormat="1" ht="15" customHeight="1">
      <c r="B24" s="155" t="s">
        <v>354</v>
      </c>
      <c r="C24" s="271"/>
      <c r="D24" s="271"/>
      <c r="E24" s="271"/>
      <c r="F24" s="271"/>
      <c r="H24" s="585">
        <v>5</v>
      </c>
      <c r="I24" s="158">
        <f>IF(OR(AND(C24=0,D24=0),H24=0),0,(C24/H24)/12*'Compte de résultat'!$C$2)</f>
        <v>0</v>
      </c>
      <c r="J24" s="158">
        <f t="shared" si="4"/>
        <v>0</v>
      </c>
      <c r="K24" s="158">
        <f t="shared" si="5"/>
        <v>0</v>
      </c>
    </row>
    <row r="25" spans="2:11" s="157" customFormat="1" ht="15" customHeight="1">
      <c r="B25" s="155" t="s">
        <v>205</v>
      </c>
      <c r="C25" s="271"/>
      <c r="D25" s="271"/>
      <c r="E25" s="271"/>
      <c r="F25" s="271"/>
      <c r="H25" s="585">
        <v>3</v>
      </c>
      <c r="I25" s="158">
        <f>IF(OR(AND(C25=0,D25=0),H25=0),0,(C25/H25)/12*'Compte de résultat'!$C$2)</f>
        <v>0</v>
      </c>
      <c r="J25" s="158">
        <f t="shared" si="4"/>
        <v>0</v>
      </c>
      <c r="K25" s="158">
        <f t="shared" si="5"/>
        <v>0</v>
      </c>
    </row>
    <row r="26" spans="2:11" s="157" customFormat="1" ht="15" customHeight="1">
      <c r="B26" s="155" t="s">
        <v>203</v>
      </c>
      <c r="C26" s="271"/>
      <c r="D26" s="271"/>
      <c r="E26" s="271"/>
      <c r="F26" s="271"/>
      <c r="H26" s="585">
        <v>3</v>
      </c>
      <c r="I26" s="158">
        <f>IF(OR(AND(C26=0,D26=0),H26=0),0,(C26/H26)/12*'Compte de résultat'!$C$2)</f>
        <v>0</v>
      </c>
      <c r="J26" s="158">
        <f t="shared" si="4"/>
        <v>0</v>
      </c>
      <c r="K26" s="158">
        <f t="shared" si="5"/>
        <v>0</v>
      </c>
    </row>
    <row r="27" spans="2:11" s="157" customFormat="1" ht="15" customHeight="1">
      <c r="B27" s="155" t="s">
        <v>447</v>
      </c>
      <c r="C27" s="271"/>
      <c r="D27" s="271"/>
      <c r="E27" s="271"/>
      <c r="F27" s="271"/>
      <c r="H27" s="585">
        <v>3</v>
      </c>
      <c r="I27" s="158">
        <f>IF(OR(AND(C27=0,D27=0),H27=0),0,(C27/H27)/12*'Compte de résultat'!$C$2)</f>
        <v>0</v>
      </c>
      <c r="J27" s="158">
        <f t="shared" si="4"/>
        <v>0</v>
      </c>
      <c r="K27" s="158">
        <f t="shared" si="5"/>
        <v>0</v>
      </c>
    </row>
    <row r="28" spans="2:11" s="157" customFormat="1" ht="15" customHeight="1">
      <c r="B28" s="155" t="s">
        <v>280</v>
      </c>
      <c r="C28" s="271"/>
      <c r="D28" s="271"/>
      <c r="E28" s="271"/>
      <c r="F28" s="271"/>
      <c r="H28" s="585">
        <v>5</v>
      </c>
      <c r="I28" s="158">
        <f>IF(OR(AND(C28=0,D28=0),H28=0),0,(C28/H28)/12*'Compte de résultat'!$C$2)</f>
        <v>0</v>
      </c>
      <c r="J28" s="158">
        <f t="shared" si="4"/>
        <v>0</v>
      </c>
      <c r="K28" s="158">
        <f t="shared" si="5"/>
        <v>0</v>
      </c>
    </row>
    <row r="29" spans="2:11" s="157" customFormat="1" ht="15" customHeight="1">
      <c r="B29" s="155" t="s">
        <v>293</v>
      </c>
      <c r="C29" s="271"/>
      <c r="D29" s="271"/>
      <c r="E29" s="271"/>
      <c r="F29" s="271"/>
      <c r="H29" s="585"/>
      <c r="I29" s="158">
        <f>IF(OR(AND(C29=0,D29=0),H29=0),0,(C29/H29)/12*'Compte de résultat'!$C$2)</f>
        <v>0</v>
      </c>
      <c r="J29" s="158">
        <f t="shared" si="4"/>
        <v>0</v>
      </c>
      <c r="K29" s="158">
        <f t="shared" si="5"/>
        <v>0</v>
      </c>
    </row>
    <row r="30" spans="2:11" s="157" customFormat="1" ht="15" customHeight="1">
      <c r="B30" s="155" t="s">
        <v>177</v>
      </c>
      <c r="C30" s="271"/>
      <c r="D30" s="271"/>
      <c r="E30" s="271"/>
      <c r="F30" s="271"/>
      <c r="H30" s="585"/>
      <c r="I30" s="158">
        <f>IF(OR(AND(C30=0,D30=0),H30=0),0,(C30/H30)/12*'Compte de résultat'!$C$2)</f>
        <v>0</v>
      </c>
      <c r="J30" s="158">
        <f>IF(H30&lt;=1,0,C30/H30)+IF(H30&lt;=1,0,D30/H30)</f>
        <v>0</v>
      </c>
      <c r="K30" s="158">
        <f>IF(H30&lt;=2,0,C30/H30)+IF(H30&lt;=2,0,D30/H30)+IF(H30&lt;=2,0,E30/H30)</f>
        <v>0</v>
      </c>
    </row>
    <row r="31" spans="2:11" s="157" customFormat="1" ht="20.100000000000001" customHeight="1">
      <c r="B31" s="152" t="s">
        <v>309</v>
      </c>
      <c r="C31" s="153">
        <f>SUM(C32:C36)</f>
        <v>0</v>
      </c>
      <c r="D31" s="153">
        <f t="shared" ref="D31:F31" si="6">SUM(D32:D36)</f>
        <v>0</v>
      </c>
      <c r="E31" s="273"/>
      <c r="F31" s="153">
        <f t="shared" si="6"/>
        <v>0</v>
      </c>
      <c r="H31" s="152" t="s">
        <v>160</v>
      </c>
      <c r="I31" s="159">
        <f>SUM(I4:I29)</f>
        <v>0</v>
      </c>
      <c r="J31" s="159">
        <f>SUM(J4:J29)</f>
        <v>0</v>
      </c>
      <c r="K31" s="159">
        <f>SUM(K4:K29)</f>
        <v>0</v>
      </c>
    </row>
    <row r="32" spans="2:11" s="157" customFormat="1" ht="15" customHeight="1">
      <c r="B32" s="155" t="s">
        <v>252</v>
      </c>
      <c r="C32" s="266">
        <f>'Besoins en fd de roulement'!H37-'Besoins en fd de roulement'!H35</f>
        <v>0</v>
      </c>
      <c r="D32" s="314"/>
      <c r="E32" s="314"/>
      <c r="F32" s="314"/>
    </row>
    <row r="33" spans="2:11" s="157" customFormat="1" ht="15" customHeight="1">
      <c r="B33" s="160" t="s">
        <v>482</v>
      </c>
      <c r="C33" s="314"/>
      <c r="D33" s="314"/>
      <c r="E33" s="266">
        <f>'Besoins en fd de roulement'!I34</f>
        <v>0</v>
      </c>
      <c r="F33" s="158">
        <f>'Besoins en fd de roulement'!J34</f>
        <v>0</v>
      </c>
    </row>
    <row r="34" spans="2:11" s="157" customFormat="1" ht="15" customHeight="1">
      <c r="B34" s="155" t="s">
        <v>176</v>
      </c>
      <c r="C34" s="271"/>
      <c r="D34" s="314"/>
      <c r="E34" s="314"/>
      <c r="F34" s="314"/>
      <c r="H34" s="498" t="s">
        <v>352</v>
      </c>
      <c r="I34" s="498"/>
      <c r="J34" s="498"/>
      <c r="K34" s="498"/>
    </row>
    <row r="35" spans="2:11" s="157" customFormat="1" ht="15" customHeight="1">
      <c r="B35" s="160" t="s">
        <v>301</v>
      </c>
      <c r="C35" s="314"/>
      <c r="D35" s="314"/>
      <c r="E35" s="266">
        <f>'Besoins en fd de roulement'!I36</f>
        <v>0</v>
      </c>
      <c r="F35" s="158">
        <f>'Besoins en fd de roulement'!J36</f>
        <v>0</v>
      </c>
      <c r="H35" s="499" t="s">
        <v>357</v>
      </c>
      <c r="I35" s="499"/>
      <c r="J35" s="499"/>
      <c r="K35" s="182" t="s">
        <v>281</v>
      </c>
    </row>
    <row r="36" spans="2:11" s="157" customFormat="1" ht="15" customHeight="1">
      <c r="B36" s="161" t="s">
        <v>300</v>
      </c>
      <c r="C36" s="271"/>
      <c r="D36" s="314"/>
      <c r="E36" s="314"/>
      <c r="F36" s="314"/>
      <c r="H36" s="499" t="s">
        <v>356</v>
      </c>
      <c r="I36" s="499"/>
      <c r="J36" s="499"/>
      <c r="K36" s="182" t="s">
        <v>282</v>
      </c>
    </row>
    <row r="37" spans="2:11" s="157" customFormat="1" ht="20.100000000000001" customHeight="1">
      <c r="B37" s="162" t="s">
        <v>238</v>
      </c>
      <c r="C37" s="267">
        <f>SUM(C38:C39)</f>
        <v>0</v>
      </c>
      <c r="D37" s="163">
        <f t="shared" ref="D37:F37" si="7">SUM(D38:D39)</f>
        <v>0</v>
      </c>
      <c r="E37" s="163">
        <f t="shared" si="7"/>
        <v>0</v>
      </c>
      <c r="F37" s="163">
        <f t="shared" si="7"/>
        <v>0</v>
      </c>
      <c r="H37" s="499" t="s">
        <v>355</v>
      </c>
      <c r="I37" s="499"/>
      <c r="J37" s="499"/>
      <c r="K37" s="182" t="s">
        <v>283</v>
      </c>
    </row>
    <row r="38" spans="2:11" s="157" customFormat="1" ht="15" customHeight="1">
      <c r="B38" s="155" t="s">
        <v>190</v>
      </c>
      <c r="C38" s="158">
        <f>(SUM(C4:C28)-C9-C11-C13-C18-C23)*0.2</f>
        <v>0</v>
      </c>
      <c r="D38" s="158">
        <f t="shared" ref="D38:F38" si="8">(SUM(D4:D28)-D9-D11-D13-D18-D23)*0.2</f>
        <v>0</v>
      </c>
      <c r="E38" s="158">
        <f t="shared" si="8"/>
        <v>0</v>
      </c>
      <c r="F38" s="158">
        <f t="shared" si="8"/>
        <v>0</v>
      </c>
      <c r="H38" s="499" t="s">
        <v>354</v>
      </c>
      <c r="I38" s="499"/>
      <c r="J38" s="499"/>
      <c r="K38" s="182" t="s">
        <v>284</v>
      </c>
    </row>
    <row r="39" spans="2:11" s="157" customFormat="1" ht="15" customHeight="1">
      <c r="B39" s="155" t="s">
        <v>303</v>
      </c>
      <c r="C39" s="158">
        <f>C34*0.2</f>
        <v>0</v>
      </c>
      <c r="D39" s="314"/>
      <c r="E39" s="314"/>
      <c r="F39" s="314"/>
      <c r="H39" s="499" t="s">
        <v>203</v>
      </c>
      <c r="I39" s="499"/>
      <c r="J39" s="499"/>
      <c r="K39" s="182" t="s">
        <v>282</v>
      </c>
    </row>
    <row r="40" spans="2:11" s="157" customFormat="1" ht="20.100000000000001" customHeight="1">
      <c r="B40" s="162" t="s">
        <v>302</v>
      </c>
      <c r="C40" s="164">
        <f>SUM(C41:C48)</f>
        <v>0</v>
      </c>
      <c r="D40" s="164">
        <f>SUM(D41:D48)</f>
        <v>0</v>
      </c>
      <c r="E40" s="164">
        <f>SUM(E41:E48)</f>
        <v>0</v>
      </c>
      <c r="F40" s="164">
        <f>SUM(F41:F48)</f>
        <v>0</v>
      </c>
      <c r="H40" s="499" t="s">
        <v>353</v>
      </c>
      <c r="I40" s="499"/>
      <c r="J40" s="499"/>
      <c r="K40" s="182" t="s">
        <v>285</v>
      </c>
    </row>
    <row r="41" spans="2:11" s="157" customFormat="1" ht="15" customHeight="1">
      <c r="B41" s="155" t="s">
        <v>328</v>
      </c>
      <c r="C41" s="271"/>
      <c r="D41" s="158">
        <f>-'IPA PH'!C21</f>
        <v>0</v>
      </c>
      <c r="E41" s="158">
        <f>-'IPA PH'!D34</f>
        <v>0</v>
      </c>
      <c r="F41" s="158">
        <f>-'IPA PH'!D47</f>
        <v>0</v>
      </c>
      <c r="H41" s="499" t="s">
        <v>287</v>
      </c>
      <c r="I41" s="499"/>
      <c r="J41" s="499"/>
      <c r="K41" s="182" t="s">
        <v>286</v>
      </c>
    </row>
    <row r="42" spans="2:11" s="157" customFormat="1" ht="15" customHeight="1">
      <c r="B42" s="155" t="str">
        <f>B59</f>
        <v>Prêt d'Honneur BPI (Créa/Reprise/Croissance)</v>
      </c>
      <c r="C42" s="271"/>
      <c r="D42" s="158">
        <f>-'PH BPI'!C21</f>
        <v>0</v>
      </c>
      <c r="E42" s="158">
        <f>-'PH BPI'!C34</f>
        <v>0</v>
      </c>
      <c r="F42" s="158">
        <f>-'PH BPI'!C47</f>
        <v>0</v>
      </c>
      <c r="H42" s="183"/>
      <c r="I42" s="183"/>
      <c r="J42" s="183"/>
      <c r="K42" s="182"/>
    </row>
    <row r="43" spans="2:11" s="157" customFormat="1" ht="15" customHeight="1">
      <c r="B43" s="155" t="str">
        <f>B60</f>
        <v>Prêt d'Honneur Solidaire BPI</v>
      </c>
      <c r="C43" s="271"/>
      <c r="D43" s="158">
        <f>-MPE!D21</f>
        <v>0</v>
      </c>
      <c r="E43" s="158">
        <f>-MPE!D34</f>
        <v>0</v>
      </c>
      <c r="F43" s="158">
        <f>-MPE!D47</f>
        <v>0</v>
      </c>
      <c r="H43" s="499" t="s">
        <v>288</v>
      </c>
      <c r="I43" s="499"/>
      <c r="J43" s="499"/>
      <c r="K43" s="182" t="s">
        <v>289</v>
      </c>
    </row>
    <row r="44" spans="2:11" s="157" customFormat="1" ht="15" customHeight="1">
      <c r="B44" s="155" t="str">
        <f>B61</f>
        <v>Crédit Vendeur</v>
      </c>
      <c r="C44" s="271"/>
      <c r="D44" s="158">
        <f>K61*12</f>
        <v>0</v>
      </c>
      <c r="E44" s="158">
        <f>K61*12</f>
        <v>0</v>
      </c>
      <c r="F44" s="158">
        <f>C61-D44-E44</f>
        <v>0</v>
      </c>
      <c r="H44" s="332"/>
      <c r="I44" s="332"/>
      <c r="J44" s="332"/>
      <c r="K44" s="182"/>
    </row>
    <row r="45" spans="2:11" s="157" customFormat="1" ht="15" customHeight="1">
      <c r="B45" s="155" t="s">
        <v>35</v>
      </c>
      <c r="C45" s="271"/>
      <c r="D45" s="158">
        <f>-Banque!D21</f>
        <v>0</v>
      </c>
      <c r="E45" s="158">
        <f>-Banque!D34</f>
        <v>0</v>
      </c>
      <c r="F45" s="158">
        <f>-Banque!D47</f>
        <v>0</v>
      </c>
      <c r="H45" s="499" t="s">
        <v>361</v>
      </c>
      <c r="I45" s="499"/>
      <c r="J45" s="499"/>
      <c r="K45" s="182" t="s">
        <v>290</v>
      </c>
    </row>
    <row r="46" spans="2:11" s="157" customFormat="1" ht="15" customHeight="1">
      <c r="B46" s="155" t="s">
        <v>240</v>
      </c>
      <c r="C46" s="271"/>
      <c r="D46" s="158">
        <f>C64</f>
        <v>0</v>
      </c>
      <c r="E46" s="314"/>
      <c r="F46" s="314"/>
      <c r="H46" s="499" t="s">
        <v>362</v>
      </c>
      <c r="I46" s="499"/>
      <c r="J46" s="499"/>
      <c r="K46" s="182" t="s">
        <v>290</v>
      </c>
    </row>
    <row r="47" spans="2:11" s="157" customFormat="1" ht="15" customHeight="1">
      <c r="B47" s="155" t="str">
        <f>B65</f>
        <v>Prêt Créasol</v>
      </c>
      <c r="C47" s="271"/>
      <c r="D47" s="158">
        <f>-Créasol!D21</f>
        <v>0</v>
      </c>
      <c r="E47" s="158">
        <f>-Créasol!D34</f>
        <v>0</v>
      </c>
      <c r="F47" s="158">
        <f>-Créasol!D47</f>
        <v>0</v>
      </c>
      <c r="H47" s="184"/>
      <c r="I47" s="184"/>
      <c r="J47" s="184"/>
      <c r="K47" s="185"/>
    </row>
    <row r="48" spans="2:11" s="157" customFormat="1" ht="15" customHeight="1">
      <c r="B48" s="155" t="str">
        <f>B66</f>
        <v>Autre emprunt (précisez)</v>
      </c>
      <c r="C48" s="271"/>
      <c r="D48" s="158">
        <f>-'Autre emprunt'!D21</f>
        <v>0</v>
      </c>
      <c r="E48" s="158">
        <f>-'Autre emprunt'!D34</f>
        <v>0</v>
      </c>
      <c r="F48" s="158">
        <f>-'Autre emprunt'!D47</f>
        <v>0</v>
      </c>
    </row>
    <row r="49" spans="2:12" s="157" customFormat="1" ht="20.100000000000001" customHeight="1">
      <c r="B49" s="394" t="s">
        <v>22</v>
      </c>
      <c r="C49" s="395">
        <f>C3+C18+C31+C37+C40</f>
        <v>0</v>
      </c>
      <c r="D49" s="395">
        <f t="shared" ref="D49:F49" si="9">D3+D18+D31+D37+D40</f>
        <v>0</v>
      </c>
      <c r="E49" s="395">
        <f t="shared" si="9"/>
        <v>0</v>
      </c>
      <c r="F49" s="395">
        <f t="shared" si="9"/>
        <v>0</v>
      </c>
    </row>
    <row r="50" spans="2:12" s="157" customFormat="1" ht="15" customHeight="1">
      <c r="B50" s="500"/>
      <c r="C50" s="500"/>
      <c r="D50" s="500"/>
      <c r="E50" s="500"/>
      <c r="F50" s="500"/>
    </row>
    <row r="51" spans="2:12" s="157" customFormat="1" ht="15.75">
      <c r="B51" s="322" t="s">
        <v>18</v>
      </c>
      <c r="C51" s="322" t="str">
        <f>C2</f>
        <v>Démarrage</v>
      </c>
      <c r="D51" s="322" t="str">
        <f t="shared" ref="D51:F51" si="10">D2</f>
        <v>FIN AN1</v>
      </c>
      <c r="E51" s="322" t="str">
        <f t="shared" si="10"/>
        <v>FIN AN2</v>
      </c>
      <c r="F51" s="322" t="str">
        <f t="shared" si="10"/>
        <v>FIN AN2</v>
      </c>
      <c r="L51" s="165"/>
    </row>
    <row r="52" spans="2:12" s="157" customFormat="1" ht="20.100000000000001" customHeight="1">
      <c r="B52" s="152" t="s">
        <v>23</v>
      </c>
      <c r="C52" s="153">
        <f>SUM(C53:C61)</f>
        <v>0</v>
      </c>
      <c r="D52" s="153">
        <f t="shared" ref="D52:F52" si="11">SUM(D53:D61)</f>
        <v>0</v>
      </c>
      <c r="E52" s="153">
        <f t="shared" si="11"/>
        <v>0</v>
      </c>
      <c r="F52" s="153">
        <f t="shared" si="11"/>
        <v>0</v>
      </c>
      <c r="H52" s="497" t="s">
        <v>341</v>
      </c>
      <c r="I52" s="497"/>
      <c r="J52" s="497"/>
      <c r="K52" s="497"/>
    </row>
    <row r="53" spans="2:12" s="157" customFormat="1" ht="15" customHeight="1">
      <c r="B53" s="155" t="s">
        <v>255</v>
      </c>
      <c r="C53" s="271"/>
      <c r="D53" s="271"/>
      <c r="E53" s="271"/>
      <c r="F53" s="271"/>
      <c r="H53" s="271"/>
      <c r="I53" s="271"/>
      <c r="J53" s="271"/>
      <c r="K53" s="271"/>
    </row>
    <row r="54" spans="2:12" s="157" customFormat="1" ht="15" customHeight="1">
      <c r="B54" s="155" t="s">
        <v>256</v>
      </c>
      <c r="C54" s="271"/>
      <c r="D54" s="271"/>
      <c r="E54" s="271"/>
      <c r="F54" s="271"/>
      <c r="H54" s="271"/>
      <c r="I54" s="271"/>
      <c r="J54" s="271"/>
      <c r="K54" s="271"/>
      <c r="L54" s="166"/>
    </row>
    <row r="55" spans="2:12" s="157" customFormat="1" ht="15" customHeight="1">
      <c r="B55" s="155" t="s">
        <v>259</v>
      </c>
      <c r="C55" s="271"/>
      <c r="D55" s="271"/>
      <c r="E55" s="271"/>
      <c r="F55" s="271"/>
      <c r="H55" s="271"/>
      <c r="I55" s="271"/>
      <c r="J55" s="271"/>
      <c r="K55" s="271"/>
      <c r="L55" s="166"/>
    </row>
    <row r="56" spans="2:12" s="157" customFormat="1" ht="15" customHeight="1">
      <c r="B56" s="155" t="s">
        <v>257</v>
      </c>
      <c r="C56" s="271"/>
      <c r="D56" s="271"/>
      <c r="E56" s="271"/>
      <c r="F56" s="271"/>
    </row>
    <row r="57" spans="2:12" s="157" customFormat="1" ht="15" customHeight="1">
      <c r="B57" s="155" t="s">
        <v>258</v>
      </c>
      <c r="C57" s="271"/>
      <c r="D57" s="271"/>
      <c r="E57" s="271"/>
      <c r="F57" s="271"/>
      <c r="H57" s="181" t="s">
        <v>340</v>
      </c>
      <c r="I57" s="181" t="s">
        <v>298</v>
      </c>
      <c r="J57" s="181" t="s">
        <v>342</v>
      </c>
      <c r="K57" s="181" t="s">
        <v>50</v>
      </c>
    </row>
    <row r="58" spans="2:12" s="157" customFormat="1" ht="15" customHeight="1">
      <c r="B58" s="155" t="s">
        <v>326</v>
      </c>
      <c r="C58" s="271"/>
      <c r="D58" s="271"/>
      <c r="E58" s="271"/>
      <c r="F58" s="271"/>
      <c r="H58" s="167" t="str">
        <f>B58</f>
        <v>Prêt d'honneur IPA</v>
      </c>
      <c r="I58" s="168">
        <v>36</v>
      </c>
      <c r="J58" s="169">
        <v>0</v>
      </c>
      <c r="K58" s="170">
        <f>'IPA PH'!E5</f>
        <v>0</v>
      </c>
    </row>
    <row r="59" spans="2:12" s="157" customFormat="1" ht="15" customHeight="1">
      <c r="B59" s="155" t="s">
        <v>442</v>
      </c>
      <c r="C59" s="271"/>
      <c r="D59" s="271"/>
      <c r="E59" s="271"/>
      <c r="F59" s="271"/>
      <c r="H59" s="167" t="str">
        <f>B59</f>
        <v>Prêt d'Honneur BPI (Créa/Reprise/Croissance)</v>
      </c>
      <c r="I59" s="168">
        <v>36</v>
      </c>
      <c r="J59" s="169">
        <f>J58</f>
        <v>0</v>
      </c>
      <c r="K59" s="170">
        <f>'PH BPI'!E5</f>
        <v>0</v>
      </c>
    </row>
    <row r="60" spans="2:12" s="157" customFormat="1" ht="15" customHeight="1">
      <c r="B60" s="155" t="s">
        <v>474</v>
      </c>
      <c r="C60" s="271"/>
      <c r="D60" s="271"/>
      <c r="E60" s="271"/>
      <c r="F60" s="271"/>
      <c r="H60" s="167" t="str">
        <f>B60</f>
        <v>Prêt d'Honneur Solidaire BPI</v>
      </c>
      <c r="I60" s="168">
        <v>36</v>
      </c>
      <c r="J60" s="169">
        <v>0</v>
      </c>
      <c r="K60" s="170">
        <f>MPE!E5</f>
        <v>0</v>
      </c>
    </row>
    <row r="61" spans="2:12" s="157" customFormat="1" ht="15" customHeight="1">
      <c r="B61" s="155" t="s">
        <v>338</v>
      </c>
      <c r="C61" s="271"/>
      <c r="D61" s="271"/>
      <c r="E61" s="271"/>
      <c r="F61" s="271"/>
      <c r="H61" s="355" t="str">
        <f>B61</f>
        <v>Crédit Vendeur</v>
      </c>
      <c r="I61" s="168">
        <v>24</v>
      </c>
      <c r="J61" s="169">
        <v>0</v>
      </c>
      <c r="K61" s="170">
        <f>C61/I61</f>
        <v>0</v>
      </c>
    </row>
    <row r="62" spans="2:12" s="157" customFormat="1" ht="20.100000000000001" customHeight="1">
      <c r="B62" s="152" t="s">
        <v>241</v>
      </c>
      <c r="C62" s="153">
        <f>SUM(C63:C69)</f>
        <v>0</v>
      </c>
      <c r="D62" s="153">
        <f t="shared" ref="D62:F62" si="12">SUM(D63:D69)</f>
        <v>0</v>
      </c>
      <c r="E62" s="153">
        <f t="shared" si="12"/>
        <v>0</v>
      </c>
      <c r="F62" s="153">
        <f t="shared" si="12"/>
        <v>0</v>
      </c>
      <c r="H62" s="171"/>
      <c r="I62" s="172"/>
      <c r="J62" s="172"/>
      <c r="K62" s="173"/>
    </row>
    <row r="63" spans="2:12" s="157" customFormat="1" ht="15" customHeight="1">
      <c r="B63" s="174" t="s">
        <v>182</v>
      </c>
      <c r="C63" s="271"/>
      <c r="D63" s="271"/>
      <c r="E63" s="271"/>
      <c r="F63" s="271"/>
      <c r="H63" s="167" t="str">
        <f>B63</f>
        <v xml:space="preserve">Emprunt bancaire </v>
      </c>
      <c r="I63" s="168">
        <v>60</v>
      </c>
      <c r="J63" s="175">
        <v>0.02</v>
      </c>
      <c r="K63" s="170">
        <f>Banque!E5</f>
        <v>0</v>
      </c>
    </row>
    <row r="64" spans="2:12" s="157" customFormat="1" ht="15" customHeight="1">
      <c r="B64" s="174" t="s">
        <v>240</v>
      </c>
      <c r="C64" s="271"/>
      <c r="D64" s="271"/>
      <c r="E64" s="271"/>
      <c r="F64" s="271"/>
      <c r="H64" s="167" t="str">
        <f>B64</f>
        <v>Prêt relais de TVA</v>
      </c>
      <c r="I64" s="168" t="s">
        <v>236</v>
      </c>
      <c r="J64" s="175" t="s">
        <v>236</v>
      </c>
      <c r="K64" s="170">
        <f>C64</f>
        <v>0</v>
      </c>
    </row>
    <row r="65" spans="2:11" s="157" customFormat="1" ht="15" customHeight="1">
      <c r="B65" s="174" t="s">
        <v>348</v>
      </c>
      <c r="C65" s="271"/>
      <c r="D65" s="271"/>
      <c r="E65" s="271"/>
      <c r="F65" s="271"/>
      <c r="H65" s="167" t="str">
        <f>B65</f>
        <v>Prêt Créasol</v>
      </c>
      <c r="I65" s="168">
        <v>60</v>
      </c>
      <c r="J65" s="175">
        <v>0.05</v>
      </c>
      <c r="K65" s="170">
        <f>Créasol!E5</f>
        <v>0</v>
      </c>
    </row>
    <row r="66" spans="2:11" s="157" customFormat="1" ht="15" customHeight="1">
      <c r="B66" s="174" t="s">
        <v>254</v>
      </c>
      <c r="C66" s="271"/>
      <c r="D66" s="271"/>
      <c r="E66" s="271"/>
      <c r="F66" s="271"/>
      <c r="H66" s="167" t="str">
        <f>B66</f>
        <v>Autre emprunt (précisez)</v>
      </c>
      <c r="I66" s="168">
        <v>60</v>
      </c>
      <c r="J66" s="175">
        <v>0.02</v>
      </c>
      <c r="K66" s="170">
        <f>'Autre emprunt'!E5</f>
        <v>0</v>
      </c>
    </row>
    <row r="67" spans="2:11" s="157" customFormat="1" ht="15" customHeight="1">
      <c r="B67" s="155" t="s">
        <v>358</v>
      </c>
      <c r="C67" s="271"/>
      <c r="D67" s="271"/>
      <c r="E67" s="271"/>
      <c r="F67" s="271"/>
    </row>
    <row r="68" spans="2:11" s="157" customFormat="1" ht="15" customHeight="1">
      <c r="B68" s="176" t="s">
        <v>220</v>
      </c>
      <c r="C68" s="274"/>
      <c r="D68" s="177">
        <f>D38+C38</f>
        <v>0</v>
      </c>
      <c r="E68" s="177">
        <f>E38</f>
        <v>0</v>
      </c>
      <c r="F68" s="177">
        <f>F38</f>
        <v>0</v>
      </c>
    </row>
    <row r="69" spans="2:11" s="157" customFormat="1" ht="15" customHeight="1">
      <c r="B69" s="176" t="s">
        <v>185</v>
      </c>
      <c r="C69" s="274"/>
      <c r="D69" s="177">
        <f>'Compte de résultat'!C74</f>
        <v>0</v>
      </c>
      <c r="E69" s="177">
        <f>'Compte de résultat'!D74</f>
        <v>0</v>
      </c>
      <c r="F69" s="177">
        <f>'Compte de résultat'!E74</f>
        <v>0</v>
      </c>
    </row>
    <row r="70" spans="2:11" s="157" customFormat="1" ht="20.100000000000001" customHeight="1">
      <c r="B70" s="394" t="s">
        <v>24</v>
      </c>
      <c r="C70" s="395">
        <f>+C52+C62</f>
        <v>0</v>
      </c>
      <c r="D70" s="395">
        <f t="shared" ref="D70:F70" si="13">+D52+D62</f>
        <v>0</v>
      </c>
      <c r="E70" s="395">
        <f t="shared" si="13"/>
        <v>0</v>
      </c>
      <c r="F70" s="395">
        <f t="shared" si="13"/>
        <v>0</v>
      </c>
    </row>
    <row r="71" spans="2:11" s="157" customFormat="1" ht="12.6" customHeight="1">
      <c r="B71" s="494"/>
      <c r="C71" s="495"/>
      <c r="D71" s="495"/>
      <c r="E71" s="495"/>
      <c r="F71" s="496"/>
    </row>
    <row r="72" spans="2:11" s="157" customFormat="1" ht="59.45" customHeight="1">
      <c r="B72" s="399" t="s">
        <v>485</v>
      </c>
      <c r="C72" s="253">
        <f>C70-C49</f>
        <v>0</v>
      </c>
      <c r="D72" s="253">
        <f>D70-D49</f>
        <v>0</v>
      </c>
      <c r="E72" s="253">
        <f>E70-E49</f>
        <v>0</v>
      </c>
      <c r="F72" s="253">
        <f>F70-F49</f>
        <v>0</v>
      </c>
    </row>
    <row r="73" spans="2:11" s="157" customFormat="1" ht="27.75" customHeight="1">
      <c r="B73" s="396" t="s">
        <v>158</v>
      </c>
      <c r="C73" s="314"/>
      <c r="D73" s="178">
        <f>C72+D72</f>
        <v>0</v>
      </c>
      <c r="E73" s="178">
        <f>D73+E72</f>
        <v>0</v>
      </c>
      <c r="F73" s="178">
        <f>E73+F72</f>
        <v>0</v>
      </c>
    </row>
    <row r="74" spans="2:11">
      <c r="H74" s="157"/>
      <c r="I74" s="157"/>
      <c r="J74" s="157"/>
      <c r="K74" s="157"/>
    </row>
  </sheetData>
  <customSheetViews>
    <customSheetView guid="{54D98F1E-53D0-4851-8E21-D6B23A970F0C}" scale="75" fitToPage="1" hiddenColumns="1">
      <selection activeCell="A26" sqref="A26"/>
      <pageMargins left="0.23622047244094491" right="0.23622047244094491" top="0.45" bottom="0.15748031496062992" header="0.15748031496062992" footer="0.15748031496062992"/>
      <printOptions horizontalCentered="1"/>
      <pageSetup paperSize="9" scale="94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5" fitToPage="1" hiddenColumns="1" showRuler="0">
      <selection activeCell="H28" sqref="H28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cale="75" showPageBreaks="1" fitToPage="1" printArea="1" hiddenColumns="1">
      <selection activeCell="H10" sqref="H10"/>
      <pageMargins left="0.23622047244094491" right="0.23622047244094491" top="0.45" bottom="0.15748031496062992" header="0.15748031496062992" footer="0.15748031496062992"/>
      <printOptions horizontalCentered="1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18">
    <mergeCell ref="B1:F1"/>
    <mergeCell ref="H1:K1"/>
    <mergeCell ref="H38:J38"/>
    <mergeCell ref="H37:J37"/>
    <mergeCell ref="I3:K3"/>
    <mergeCell ref="I18:K18"/>
    <mergeCell ref="B71:F71"/>
    <mergeCell ref="H52:K52"/>
    <mergeCell ref="H34:K34"/>
    <mergeCell ref="H36:J36"/>
    <mergeCell ref="H35:J35"/>
    <mergeCell ref="H46:J46"/>
    <mergeCell ref="H45:J45"/>
    <mergeCell ref="H43:J43"/>
    <mergeCell ref="H39:J39"/>
    <mergeCell ref="B50:F50"/>
    <mergeCell ref="H41:J41"/>
    <mergeCell ref="H40:J40"/>
  </mergeCells>
  <phoneticPr fontId="7" type="noConversion"/>
  <conditionalFormatting sqref="I58:J60 I63:J66 H5 H7">
    <cfRule type="containsBlanks" dxfId="38" priority="20" stopIfTrue="1">
      <formula>LEN(TRIM(H5))=0</formula>
    </cfRule>
  </conditionalFormatting>
  <conditionalFormatting sqref="I61:J61">
    <cfRule type="containsBlanks" dxfId="37" priority="2" stopIfTrue="1">
      <formula>LEN(TRIM(I61))=0</formula>
    </cfRule>
  </conditionalFormatting>
  <conditionalFormatting sqref="H8:H30">
    <cfRule type="containsBlanks" dxfId="0" priority="1" stopIfTrue="1">
      <formula>LEN(TRIM(H8))=0</formula>
    </cfRule>
  </conditionalFormatting>
  <dataValidations count="1">
    <dataValidation type="list" allowBlank="1" showInputMessage="1" showErrorMessage="1" sqref="H5 H12:H14 H10 H7 H22 H28" xr:uid="{00000000-0002-0000-0100-000000000000}">
      <formula1>"0,1,2,3,4,5,6,7,8,9,10"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P60"/>
  <sheetViews>
    <sheetView showGridLines="0" view="pageBreakPreview" topLeftCell="A31" zoomScale="85" zoomScaleNormal="100" zoomScaleSheetLayoutView="85" workbookViewId="0">
      <selection activeCell="C26" sqref="C26"/>
    </sheetView>
  </sheetViews>
  <sheetFormatPr baseColWidth="10" defaultColWidth="11.42578125" defaultRowHeight="12.75"/>
  <cols>
    <col min="1" max="1" width="15.85546875" style="147" customWidth="1"/>
    <col min="2" max="2" width="34.85546875" style="147" customWidth="1"/>
    <col min="3" max="16" width="15.85546875" style="147" customWidth="1"/>
    <col min="17" max="16384" width="11.42578125" style="147"/>
  </cols>
  <sheetData>
    <row r="1" spans="1:16" ht="40.35" customHeight="1">
      <c r="A1" s="150" t="s">
        <v>347</v>
      </c>
      <c r="B1" s="511" t="s">
        <v>320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</row>
    <row r="2" spans="1:16" ht="20.100000000000001" customHeight="1"/>
    <row r="3" spans="1:16" ht="25.35" customHeight="1">
      <c r="E3" s="513" t="s">
        <v>317</v>
      </c>
      <c r="F3" s="513"/>
      <c r="G3" s="513"/>
      <c r="H3" s="513"/>
      <c r="I3" s="513"/>
      <c r="J3" s="513"/>
      <c r="K3" s="513"/>
      <c r="L3" s="186"/>
      <c r="M3" s="186"/>
      <c r="N3" s="186"/>
      <c r="O3" s="186"/>
      <c r="P3" s="186"/>
    </row>
    <row r="4" spans="1:16" ht="30" customHeight="1">
      <c r="B4" s="193"/>
      <c r="C4" s="193"/>
      <c r="D4" s="193"/>
      <c r="E4" s="187"/>
      <c r="F4" s="512" t="s">
        <v>461</v>
      </c>
      <c r="G4" s="512"/>
      <c r="H4" s="512"/>
      <c r="I4" s="512"/>
      <c r="J4" s="188" t="s">
        <v>318</v>
      </c>
      <c r="K4" s="188" t="s">
        <v>379</v>
      </c>
      <c r="L4" s="186"/>
      <c r="M4" s="186"/>
      <c r="N4" s="186"/>
      <c r="O4" s="186"/>
      <c r="P4" s="186"/>
    </row>
    <row r="5" spans="1:16" ht="25.35" customHeight="1">
      <c r="B5" s="193"/>
      <c r="C5" s="193"/>
      <c r="D5" s="193"/>
      <c r="E5" s="189">
        <v>1</v>
      </c>
      <c r="F5" s="510" t="s">
        <v>343</v>
      </c>
      <c r="G5" s="510"/>
      <c r="H5" s="510"/>
      <c r="I5" s="510"/>
      <c r="J5" s="275"/>
      <c r="K5" s="276"/>
      <c r="L5" s="186"/>
      <c r="M5" s="186"/>
      <c r="N5" s="186"/>
      <c r="O5" s="186"/>
      <c r="P5" s="186"/>
    </row>
    <row r="6" spans="1:16" ht="25.35" customHeight="1">
      <c r="B6" s="193"/>
      <c r="C6" s="193"/>
      <c r="D6" s="193"/>
      <c r="E6" s="189">
        <v>2</v>
      </c>
      <c r="F6" s="510" t="s">
        <v>344</v>
      </c>
      <c r="G6" s="510"/>
      <c r="H6" s="510"/>
      <c r="I6" s="510"/>
      <c r="J6" s="275"/>
      <c r="K6" s="276"/>
      <c r="L6" s="186"/>
      <c r="M6" s="186"/>
      <c r="N6" s="186"/>
      <c r="O6" s="186"/>
      <c r="P6" s="186"/>
    </row>
    <row r="7" spans="1:16" ht="25.35" customHeight="1">
      <c r="B7" s="193"/>
      <c r="C7" s="193"/>
      <c r="D7" s="193"/>
      <c r="E7" s="189">
        <v>3</v>
      </c>
      <c r="F7" s="510" t="s">
        <v>345</v>
      </c>
      <c r="G7" s="510"/>
      <c r="H7" s="510"/>
      <c r="I7" s="510"/>
      <c r="J7" s="275"/>
      <c r="K7" s="276"/>
      <c r="L7" s="186"/>
      <c r="M7" s="186"/>
      <c r="N7" s="186"/>
      <c r="O7" s="186"/>
      <c r="P7" s="186"/>
    </row>
    <row r="8" spans="1:16" ht="25.35" customHeight="1">
      <c r="B8" s="193"/>
      <c r="C8" s="193"/>
      <c r="D8" s="193"/>
      <c r="E8" s="189">
        <v>4</v>
      </c>
      <c r="F8" s="510" t="s">
        <v>346</v>
      </c>
      <c r="G8" s="510"/>
      <c r="H8" s="510"/>
      <c r="I8" s="510"/>
      <c r="J8" s="275"/>
      <c r="K8" s="276"/>
      <c r="L8" s="186"/>
      <c r="M8" s="186"/>
      <c r="N8" s="186"/>
      <c r="O8" s="186"/>
      <c r="P8" s="186"/>
    </row>
    <row r="9" spans="1:16" ht="20.100000000000001" customHeight="1" thickBot="1">
      <c r="B9" s="208"/>
      <c r="C9" s="209" t="s">
        <v>407</v>
      </c>
      <c r="D9" s="210"/>
      <c r="E9" s="190"/>
    </row>
    <row r="10" spans="1:16" ht="20.100000000000001" customHeight="1">
      <c r="B10" s="323" t="str">
        <f>CONCATENATE("ANNEE 1 : ",'Fiche de synthèse'!C12)</f>
        <v>ANNEE 1 : 2022</v>
      </c>
      <c r="C10" s="506" t="s">
        <v>351</v>
      </c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</row>
    <row r="11" spans="1:16" ht="15" customHeight="1">
      <c r="B11" s="191" t="s">
        <v>175</v>
      </c>
      <c r="C11" s="587">
        <v>44562</v>
      </c>
      <c r="D11" s="587">
        <v>44593</v>
      </c>
      <c r="E11" s="587">
        <v>44621</v>
      </c>
      <c r="F11" s="587">
        <v>44652</v>
      </c>
      <c r="G11" s="587">
        <v>44682</v>
      </c>
      <c r="H11" s="587">
        <v>44713</v>
      </c>
      <c r="I11" s="587">
        <v>44743</v>
      </c>
      <c r="J11" s="587">
        <v>44774</v>
      </c>
      <c r="K11" s="587">
        <v>44805</v>
      </c>
      <c r="L11" s="587">
        <v>44835</v>
      </c>
      <c r="M11" s="587">
        <v>44866</v>
      </c>
      <c r="N11" s="587">
        <v>44896</v>
      </c>
      <c r="O11" s="152" t="s">
        <v>160</v>
      </c>
    </row>
    <row r="12" spans="1:16" s="193" customFormat="1" ht="15" customHeight="1">
      <c r="B12" s="194" t="str">
        <f>F5</f>
        <v>Produit/Service 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</row>
    <row r="13" spans="1:16" ht="15" customHeight="1">
      <c r="B13" s="196" t="s">
        <v>291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197">
        <f>SUM(C13:N13)</f>
        <v>0</v>
      </c>
    </row>
    <row r="14" spans="1:16" s="193" customFormat="1" ht="15" customHeight="1">
      <c r="B14" s="294" t="s">
        <v>319</v>
      </c>
      <c r="C14" s="198">
        <f>C13*$J$5</f>
        <v>0</v>
      </c>
      <c r="D14" s="198">
        <f>D13*$J$5</f>
        <v>0</v>
      </c>
      <c r="E14" s="198">
        <f>E13*$J$5</f>
        <v>0</v>
      </c>
      <c r="F14" s="198">
        <f>F13*$J$5</f>
        <v>0</v>
      </c>
      <c r="G14" s="198">
        <f t="shared" ref="G14:N14" si="0">+G13*$J$5</f>
        <v>0</v>
      </c>
      <c r="H14" s="198">
        <f t="shared" si="0"/>
        <v>0</v>
      </c>
      <c r="I14" s="198">
        <f t="shared" si="0"/>
        <v>0</v>
      </c>
      <c r="J14" s="198">
        <f t="shared" si="0"/>
        <v>0</v>
      </c>
      <c r="K14" s="198">
        <f t="shared" si="0"/>
        <v>0</v>
      </c>
      <c r="L14" s="198">
        <f t="shared" si="0"/>
        <v>0</v>
      </c>
      <c r="M14" s="198">
        <f t="shared" si="0"/>
        <v>0</v>
      </c>
      <c r="N14" s="198">
        <f t="shared" si="0"/>
        <v>0</v>
      </c>
      <c r="O14" s="199">
        <f>SUM(C14:N14)</f>
        <v>0</v>
      </c>
    </row>
    <row r="15" spans="1:16" s="193" customFormat="1" ht="15" customHeight="1">
      <c r="B15" s="194" t="str">
        <f>F6</f>
        <v>Produit/Service 2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</row>
    <row r="16" spans="1:16" ht="15" customHeight="1">
      <c r="B16" s="200" t="s">
        <v>291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197">
        <f t="shared" ref="O16:O23" si="1">SUM(C16:N16)</f>
        <v>0</v>
      </c>
    </row>
    <row r="17" spans="2:15" s="193" customFormat="1" ht="15" customHeight="1">
      <c r="B17" s="294" t="s">
        <v>319</v>
      </c>
      <c r="C17" s="198">
        <f t="shared" ref="C17:N17" si="2">+C16*$J$6</f>
        <v>0</v>
      </c>
      <c r="D17" s="198">
        <f t="shared" si="2"/>
        <v>0</v>
      </c>
      <c r="E17" s="198">
        <f t="shared" si="2"/>
        <v>0</v>
      </c>
      <c r="F17" s="198">
        <f t="shared" si="2"/>
        <v>0</v>
      </c>
      <c r="G17" s="198">
        <f t="shared" si="2"/>
        <v>0</v>
      </c>
      <c r="H17" s="198">
        <f t="shared" si="2"/>
        <v>0</v>
      </c>
      <c r="I17" s="198">
        <f t="shared" si="2"/>
        <v>0</v>
      </c>
      <c r="J17" s="198">
        <f t="shared" si="2"/>
        <v>0</v>
      </c>
      <c r="K17" s="198">
        <f t="shared" si="2"/>
        <v>0</v>
      </c>
      <c r="L17" s="198">
        <f t="shared" si="2"/>
        <v>0</v>
      </c>
      <c r="M17" s="198">
        <f t="shared" si="2"/>
        <v>0</v>
      </c>
      <c r="N17" s="198">
        <f t="shared" si="2"/>
        <v>0</v>
      </c>
      <c r="O17" s="199">
        <f t="shared" si="1"/>
        <v>0</v>
      </c>
    </row>
    <row r="18" spans="2:15" s="193" customFormat="1" ht="15" customHeight="1">
      <c r="B18" s="194" t="str">
        <f>F7</f>
        <v>Produit/Service 3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9"/>
    </row>
    <row r="19" spans="2:15" ht="15" customHeight="1">
      <c r="B19" s="200" t="s">
        <v>291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197">
        <f t="shared" si="1"/>
        <v>0</v>
      </c>
    </row>
    <row r="20" spans="2:15" s="193" customFormat="1" ht="15" customHeight="1">
      <c r="B20" s="294" t="s">
        <v>319</v>
      </c>
      <c r="C20" s="198">
        <f t="shared" ref="C20:N20" si="3">+C19*$J$7</f>
        <v>0</v>
      </c>
      <c r="D20" s="198">
        <f t="shared" si="3"/>
        <v>0</v>
      </c>
      <c r="E20" s="198">
        <f t="shared" si="3"/>
        <v>0</v>
      </c>
      <c r="F20" s="198">
        <f t="shared" si="3"/>
        <v>0</v>
      </c>
      <c r="G20" s="198">
        <f t="shared" si="3"/>
        <v>0</v>
      </c>
      <c r="H20" s="198">
        <f t="shared" si="3"/>
        <v>0</v>
      </c>
      <c r="I20" s="198">
        <f t="shared" si="3"/>
        <v>0</v>
      </c>
      <c r="J20" s="198">
        <f t="shared" si="3"/>
        <v>0</v>
      </c>
      <c r="K20" s="198">
        <f t="shared" si="3"/>
        <v>0</v>
      </c>
      <c r="L20" s="198">
        <f t="shared" si="3"/>
        <v>0</v>
      </c>
      <c r="M20" s="198">
        <f t="shared" si="3"/>
        <v>0</v>
      </c>
      <c r="N20" s="198">
        <f t="shared" si="3"/>
        <v>0</v>
      </c>
      <c r="O20" s="199">
        <f t="shared" si="1"/>
        <v>0</v>
      </c>
    </row>
    <row r="21" spans="2:15" s="193" customFormat="1" ht="15" customHeight="1">
      <c r="B21" s="194" t="str">
        <f>F8</f>
        <v>Produit/Service 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9"/>
    </row>
    <row r="22" spans="2:15" ht="15" customHeight="1">
      <c r="B22" s="200" t="s">
        <v>291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197">
        <f t="shared" si="1"/>
        <v>0</v>
      </c>
    </row>
    <row r="23" spans="2:15" ht="15" customHeight="1">
      <c r="B23" s="294" t="s">
        <v>319</v>
      </c>
      <c r="C23" s="198">
        <f t="shared" ref="C23:N23" si="4">+C22*+$J$8</f>
        <v>0</v>
      </c>
      <c r="D23" s="198">
        <f t="shared" si="4"/>
        <v>0</v>
      </c>
      <c r="E23" s="198">
        <f t="shared" si="4"/>
        <v>0</v>
      </c>
      <c r="F23" s="198">
        <f t="shared" si="4"/>
        <v>0</v>
      </c>
      <c r="G23" s="198">
        <f t="shared" si="4"/>
        <v>0</v>
      </c>
      <c r="H23" s="198">
        <f t="shared" si="4"/>
        <v>0</v>
      </c>
      <c r="I23" s="198">
        <f t="shared" si="4"/>
        <v>0</v>
      </c>
      <c r="J23" s="198">
        <f t="shared" si="4"/>
        <v>0</v>
      </c>
      <c r="K23" s="198">
        <f t="shared" si="4"/>
        <v>0</v>
      </c>
      <c r="L23" s="198">
        <f t="shared" si="4"/>
        <v>0</v>
      </c>
      <c r="M23" s="198">
        <f t="shared" si="4"/>
        <v>0</v>
      </c>
      <c r="N23" s="198">
        <f t="shared" si="4"/>
        <v>0</v>
      </c>
      <c r="O23" s="197">
        <f t="shared" si="1"/>
        <v>0</v>
      </c>
    </row>
    <row r="24" spans="2:15" ht="15" customHeight="1">
      <c r="B24" s="201" t="s">
        <v>400</v>
      </c>
      <c r="C24" s="263" t="str">
        <f>IF($O$25=0,"0",(C14+C17+C20+C23)/$O25)</f>
        <v>0</v>
      </c>
      <c r="D24" s="202" t="str">
        <f t="shared" ref="D24:N24" si="5">IF($O$25=0,"0",(D14+D17+D20+D23)/$O25)</f>
        <v>0</v>
      </c>
      <c r="E24" s="263" t="str">
        <f t="shared" si="5"/>
        <v>0</v>
      </c>
      <c r="F24" s="202" t="str">
        <f t="shared" si="5"/>
        <v>0</v>
      </c>
      <c r="G24" s="202" t="str">
        <f t="shared" si="5"/>
        <v>0</v>
      </c>
      <c r="H24" s="202" t="str">
        <f t="shared" si="5"/>
        <v>0</v>
      </c>
      <c r="I24" s="202" t="str">
        <f t="shared" si="5"/>
        <v>0</v>
      </c>
      <c r="J24" s="202" t="str">
        <f t="shared" si="5"/>
        <v>0</v>
      </c>
      <c r="K24" s="202" t="str">
        <f t="shared" si="5"/>
        <v>0</v>
      </c>
      <c r="L24" s="202" t="str">
        <f t="shared" si="5"/>
        <v>0</v>
      </c>
      <c r="M24" s="202" t="str">
        <f t="shared" si="5"/>
        <v>0</v>
      </c>
      <c r="N24" s="202" t="str">
        <f t="shared" si="5"/>
        <v>0</v>
      </c>
      <c r="O24" s="203"/>
    </row>
    <row r="25" spans="2:15" ht="20.100000000000001" customHeight="1">
      <c r="B25" s="204"/>
      <c r="C25" s="264"/>
      <c r="D25" s="205"/>
      <c r="E25" s="264"/>
      <c r="F25" s="205"/>
      <c r="G25" s="205"/>
      <c r="H25" s="205"/>
      <c r="I25" s="205"/>
      <c r="J25" s="205"/>
      <c r="K25" s="205"/>
      <c r="L25" s="508" t="s">
        <v>43</v>
      </c>
      <c r="M25" s="509"/>
      <c r="N25" s="415">
        <f>'Fiche de synthèse'!C12</f>
        <v>2022</v>
      </c>
      <c r="O25" s="253">
        <f>O14+O17+O20+O23</f>
        <v>0</v>
      </c>
    </row>
    <row r="26" spans="2:15" ht="20.100000000000001" customHeight="1" thickBot="1">
      <c r="C26" s="193"/>
      <c r="E26" s="193"/>
    </row>
    <row r="27" spans="2:15" ht="20.100000000000001" customHeight="1">
      <c r="B27" s="323" t="str">
        <f>CONCATENATE("ANNEE 2 : ",'Fiche de synthèse'!D12)</f>
        <v>ANNEE 2 : 2023</v>
      </c>
      <c r="C27" s="506" t="s">
        <v>351</v>
      </c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</row>
    <row r="28" spans="2:15" ht="15" customHeight="1">
      <c r="B28" s="191" t="s">
        <v>175</v>
      </c>
      <c r="C28" s="265">
        <f>C11+365</f>
        <v>44927</v>
      </c>
      <c r="D28" s="192">
        <f>D11+365</f>
        <v>44958</v>
      </c>
      <c r="E28" s="265">
        <f>E11+365</f>
        <v>44986</v>
      </c>
      <c r="F28" s="192">
        <f t="shared" ref="F28:N28" si="6">F11+365</f>
        <v>45017</v>
      </c>
      <c r="G28" s="192">
        <f t="shared" si="6"/>
        <v>45047</v>
      </c>
      <c r="H28" s="192">
        <f t="shared" si="6"/>
        <v>45078</v>
      </c>
      <c r="I28" s="192">
        <f t="shared" si="6"/>
        <v>45108</v>
      </c>
      <c r="J28" s="192">
        <f t="shared" si="6"/>
        <v>45139</v>
      </c>
      <c r="K28" s="192">
        <f t="shared" si="6"/>
        <v>45170</v>
      </c>
      <c r="L28" s="192">
        <f t="shared" si="6"/>
        <v>45200</v>
      </c>
      <c r="M28" s="192">
        <f t="shared" si="6"/>
        <v>45231</v>
      </c>
      <c r="N28" s="192">
        <f t="shared" si="6"/>
        <v>45261</v>
      </c>
      <c r="O28" s="152" t="s">
        <v>160</v>
      </c>
    </row>
    <row r="29" spans="2:15" s="193" customFormat="1" ht="15" customHeight="1">
      <c r="B29" s="194" t="str">
        <f>F5</f>
        <v>Produit/Service 1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</row>
    <row r="30" spans="2:15" ht="15" customHeight="1">
      <c r="B30" s="196" t="s">
        <v>291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197">
        <f>SUM(C30:N30)</f>
        <v>0</v>
      </c>
    </row>
    <row r="31" spans="2:15" s="193" customFormat="1" ht="15" customHeight="1">
      <c r="B31" s="294" t="s">
        <v>319</v>
      </c>
      <c r="C31" s="198">
        <f t="shared" ref="C31:N31" si="7">+C30*$J$5</f>
        <v>0</v>
      </c>
      <c r="D31" s="198">
        <f t="shared" si="7"/>
        <v>0</v>
      </c>
      <c r="E31" s="198">
        <f t="shared" si="7"/>
        <v>0</v>
      </c>
      <c r="F31" s="198">
        <f t="shared" si="7"/>
        <v>0</v>
      </c>
      <c r="G31" s="198">
        <f t="shared" si="7"/>
        <v>0</v>
      </c>
      <c r="H31" s="198">
        <f t="shared" si="7"/>
        <v>0</v>
      </c>
      <c r="I31" s="198">
        <f t="shared" si="7"/>
        <v>0</v>
      </c>
      <c r="J31" s="198">
        <f t="shared" si="7"/>
        <v>0</v>
      </c>
      <c r="K31" s="198">
        <f t="shared" si="7"/>
        <v>0</v>
      </c>
      <c r="L31" s="198">
        <f t="shared" si="7"/>
        <v>0</v>
      </c>
      <c r="M31" s="198">
        <f t="shared" si="7"/>
        <v>0</v>
      </c>
      <c r="N31" s="198">
        <f t="shared" si="7"/>
        <v>0</v>
      </c>
      <c r="O31" s="199">
        <f>SUM(C31:N31)</f>
        <v>0</v>
      </c>
    </row>
    <row r="32" spans="2:15" s="193" customFormat="1" ht="15" customHeight="1">
      <c r="B32" s="193" t="str">
        <f>F6</f>
        <v>Produit/Service 2</v>
      </c>
    </row>
    <row r="33" spans="2:15" ht="15" customHeight="1">
      <c r="B33" s="200" t="s">
        <v>291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197">
        <f>SUM(C33:N33)</f>
        <v>0</v>
      </c>
    </row>
    <row r="34" spans="2:15" s="193" customFormat="1" ht="15" customHeight="1">
      <c r="B34" s="294" t="s">
        <v>319</v>
      </c>
      <c r="C34" s="198">
        <f t="shared" ref="C34:N34" si="8">+C33*$J$6</f>
        <v>0</v>
      </c>
      <c r="D34" s="198">
        <f t="shared" si="8"/>
        <v>0</v>
      </c>
      <c r="E34" s="198">
        <f t="shared" si="8"/>
        <v>0</v>
      </c>
      <c r="F34" s="198">
        <f t="shared" si="8"/>
        <v>0</v>
      </c>
      <c r="G34" s="198">
        <f t="shared" si="8"/>
        <v>0</v>
      </c>
      <c r="H34" s="198">
        <f t="shared" si="8"/>
        <v>0</v>
      </c>
      <c r="I34" s="198">
        <f t="shared" si="8"/>
        <v>0</v>
      </c>
      <c r="J34" s="198">
        <f t="shared" si="8"/>
        <v>0</v>
      </c>
      <c r="K34" s="198">
        <f t="shared" si="8"/>
        <v>0</v>
      </c>
      <c r="L34" s="198">
        <f t="shared" si="8"/>
        <v>0</v>
      </c>
      <c r="M34" s="198">
        <f t="shared" si="8"/>
        <v>0</v>
      </c>
      <c r="N34" s="198">
        <f t="shared" si="8"/>
        <v>0</v>
      </c>
      <c r="O34" s="199">
        <f>SUM(C34:N34)</f>
        <v>0</v>
      </c>
    </row>
    <row r="35" spans="2:15" s="193" customFormat="1" ht="15" customHeight="1">
      <c r="B35" s="194" t="str">
        <f>F7</f>
        <v>Produit/Service 3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9"/>
    </row>
    <row r="36" spans="2:15" ht="15" customHeight="1">
      <c r="B36" s="200" t="s">
        <v>291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197">
        <f>SUM(C36:N36)</f>
        <v>0</v>
      </c>
    </row>
    <row r="37" spans="2:15" s="193" customFormat="1" ht="15" customHeight="1">
      <c r="B37" s="294" t="s">
        <v>319</v>
      </c>
      <c r="C37" s="198">
        <f t="shared" ref="C37:N37" si="9">+C36*$J$7</f>
        <v>0</v>
      </c>
      <c r="D37" s="198">
        <f t="shared" si="9"/>
        <v>0</v>
      </c>
      <c r="E37" s="198">
        <f t="shared" si="9"/>
        <v>0</v>
      </c>
      <c r="F37" s="198">
        <f t="shared" si="9"/>
        <v>0</v>
      </c>
      <c r="G37" s="198">
        <f t="shared" si="9"/>
        <v>0</v>
      </c>
      <c r="H37" s="198">
        <f t="shared" si="9"/>
        <v>0</v>
      </c>
      <c r="I37" s="198">
        <f t="shared" si="9"/>
        <v>0</v>
      </c>
      <c r="J37" s="198">
        <f t="shared" si="9"/>
        <v>0</v>
      </c>
      <c r="K37" s="198">
        <f t="shared" si="9"/>
        <v>0</v>
      </c>
      <c r="L37" s="198">
        <f t="shared" si="9"/>
        <v>0</v>
      </c>
      <c r="M37" s="198">
        <f t="shared" si="9"/>
        <v>0</v>
      </c>
      <c r="N37" s="198">
        <f t="shared" si="9"/>
        <v>0</v>
      </c>
      <c r="O37" s="199">
        <f>SUM(C37:N37)</f>
        <v>0</v>
      </c>
    </row>
    <row r="38" spans="2:15" s="193" customFormat="1" ht="15" customHeight="1">
      <c r="B38" s="194" t="str">
        <f>F8</f>
        <v>Produit/Service 4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</row>
    <row r="39" spans="2:15" ht="15" customHeight="1">
      <c r="B39" s="200" t="s">
        <v>291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197">
        <f>SUM(C39:N39)</f>
        <v>0</v>
      </c>
    </row>
    <row r="40" spans="2:15" s="193" customFormat="1" ht="15" customHeight="1">
      <c r="B40" s="294" t="s">
        <v>319</v>
      </c>
      <c r="C40" s="198">
        <f t="shared" ref="C40:N40" si="10">+C39*$J$8</f>
        <v>0</v>
      </c>
      <c r="D40" s="198">
        <f t="shared" si="10"/>
        <v>0</v>
      </c>
      <c r="E40" s="198">
        <f t="shared" si="10"/>
        <v>0</v>
      </c>
      <c r="F40" s="198">
        <f t="shared" si="10"/>
        <v>0</v>
      </c>
      <c r="G40" s="198">
        <f t="shared" si="10"/>
        <v>0</v>
      </c>
      <c r="H40" s="198">
        <f t="shared" si="10"/>
        <v>0</v>
      </c>
      <c r="I40" s="198">
        <f t="shared" si="10"/>
        <v>0</v>
      </c>
      <c r="J40" s="198">
        <f t="shared" si="10"/>
        <v>0</v>
      </c>
      <c r="K40" s="198">
        <f t="shared" si="10"/>
        <v>0</v>
      </c>
      <c r="L40" s="198">
        <f t="shared" si="10"/>
        <v>0</v>
      </c>
      <c r="M40" s="198">
        <f t="shared" si="10"/>
        <v>0</v>
      </c>
      <c r="N40" s="198">
        <f t="shared" si="10"/>
        <v>0</v>
      </c>
      <c r="O40" s="199">
        <f>SUM(C40:N40)</f>
        <v>0</v>
      </c>
    </row>
    <row r="41" spans="2:15" ht="15" customHeight="1">
      <c r="B41" s="201" t="s">
        <v>400</v>
      </c>
      <c r="C41" s="202" t="str">
        <f>IF($O42=0,"0",(C31+C34+C37+C40)/$O42)</f>
        <v>0</v>
      </c>
      <c r="D41" s="202" t="str">
        <f t="shared" ref="D41:N41" si="11">IF($O42=0,"0",(D31+D34+D37+D40)/$O42)</f>
        <v>0</v>
      </c>
      <c r="E41" s="202" t="str">
        <f t="shared" si="11"/>
        <v>0</v>
      </c>
      <c r="F41" s="202" t="str">
        <f t="shared" si="11"/>
        <v>0</v>
      </c>
      <c r="G41" s="202" t="str">
        <f t="shared" si="11"/>
        <v>0</v>
      </c>
      <c r="H41" s="202" t="str">
        <f t="shared" si="11"/>
        <v>0</v>
      </c>
      <c r="I41" s="202" t="str">
        <f t="shared" si="11"/>
        <v>0</v>
      </c>
      <c r="J41" s="202" t="str">
        <f t="shared" si="11"/>
        <v>0</v>
      </c>
      <c r="K41" s="202" t="str">
        <f t="shared" si="11"/>
        <v>0</v>
      </c>
      <c r="L41" s="202" t="str">
        <f t="shared" si="11"/>
        <v>0</v>
      </c>
      <c r="M41" s="202" t="str">
        <f t="shared" si="11"/>
        <v>0</v>
      </c>
      <c r="N41" s="202" t="str">
        <f t="shared" si="11"/>
        <v>0</v>
      </c>
      <c r="O41" s="203"/>
    </row>
    <row r="42" spans="2:15" ht="20.100000000000001" customHeight="1" thickBot="1"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508" t="s">
        <v>43</v>
      </c>
      <c r="M42" s="509"/>
      <c r="N42" s="415">
        <f>'Fiche de synthèse'!D12</f>
        <v>2023</v>
      </c>
      <c r="O42" s="253">
        <f>O31+O34+O37+O40</f>
        <v>0</v>
      </c>
    </row>
    <row r="43" spans="2:15" ht="20.100000000000001" customHeight="1" thickBot="1">
      <c r="O43" s="206"/>
    </row>
    <row r="44" spans="2:15" ht="20.100000000000001" customHeight="1">
      <c r="B44" s="323" t="str">
        <f>CONCATENATE("ANNEE 3 : ",'Fiche de synthèse'!E12)</f>
        <v>ANNEE 3 : 2024</v>
      </c>
      <c r="C44" s="506" t="s">
        <v>351</v>
      </c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</row>
    <row r="45" spans="2:15" ht="15" customHeight="1">
      <c r="B45" s="191" t="s">
        <v>175</v>
      </c>
      <c r="C45" s="192">
        <f>C28+365</f>
        <v>45292</v>
      </c>
      <c r="D45" s="192">
        <f>D28+366</f>
        <v>45324</v>
      </c>
      <c r="E45" s="192">
        <f t="shared" ref="E45:N45" si="12">E28+366</f>
        <v>45352</v>
      </c>
      <c r="F45" s="192">
        <f t="shared" si="12"/>
        <v>45383</v>
      </c>
      <c r="G45" s="192">
        <f t="shared" si="12"/>
        <v>45413</v>
      </c>
      <c r="H45" s="192">
        <f t="shared" si="12"/>
        <v>45444</v>
      </c>
      <c r="I45" s="192">
        <f t="shared" si="12"/>
        <v>45474</v>
      </c>
      <c r="J45" s="192">
        <f t="shared" si="12"/>
        <v>45505</v>
      </c>
      <c r="K45" s="192">
        <f t="shared" si="12"/>
        <v>45536</v>
      </c>
      <c r="L45" s="192">
        <f t="shared" si="12"/>
        <v>45566</v>
      </c>
      <c r="M45" s="192">
        <f t="shared" si="12"/>
        <v>45597</v>
      </c>
      <c r="N45" s="192">
        <f t="shared" si="12"/>
        <v>45627</v>
      </c>
      <c r="O45" s="152" t="s">
        <v>160</v>
      </c>
    </row>
    <row r="46" spans="2:15" s="193" customFormat="1" ht="15" customHeight="1">
      <c r="B46" s="194" t="str">
        <f>F5</f>
        <v>Produit/Service 1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2:15" ht="15" customHeight="1">
      <c r="B47" s="196" t="s">
        <v>291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197">
        <f>SUM(C47:N47)</f>
        <v>0</v>
      </c>
    </row>
    <row r="48" spans="2:15" s="193" customFormat="1" ht="15" customHeight="1">
      <c r="B48" s="294" t="s">
        <v>319</v>
      </c>
      <c r="C48" s="198">
        <f t="shared" ref="C48:N48" si="13">+C47*$J$5</f>
        <v>0</v>
      </c>
      <c r="D48" s="198">
        <f t="shared" si="13"/>
        <v>0</v>
      </c>
      <c r="E48" s="198">
        <f t="shared" si="13"/>
        <v>0</v>
      </c>
      <c r="F48" s="198">
        <f t="shared" si="13"/>
        <v>0</v>
      </c>
      <c r="G48" s="198">
        <f t="shared" si="13"/>
        <v>0</v>
      </c>
      <c r="H48" s="198">
        <f t="shared" si="13"/>
        <v>0</v>
      </c>
      <c r="I48" s="198">
        <f t="shared" si="13"/>
        <v>0</v>
      </c>
      <c r="J48" s="198">
        <f t="shared" si="13"/>
        <v>0</v>
      </c>
      <c r="K48" s="198">
        <f t="shared" si="13"/>
        <v>0</v>
      </c>
      <c r="L48" s="198">
        <f t="shared" si="13"/>
        <v>0</v>
      </c>
      <c r="M48" s="198">
        <f t="shared" si="13"/>
        <v>0</v>
      </c>
      <c r="N48" s="198">
        <f t="shared" si="13"/>
        <v>0</v>
      </c>
      <c r="O48" s="199">
        <f>SUM(C48:N48)</f>
        <v>0</v>
      </c>
    </row>
    <row r="49" spans="2:15" s="193" customFormat="1" ht="15" customHeight="1">
      <c r="B49" s="194" t="str">
        <f>F6</f>
        <v>Produit/Service 2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9"/>
    </row>
    <row r="50" spans="2:15" ht="15" customHeight="1">
      <c r="B50" s="200" t="s">
        <v>291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197">
        <f>SUM(C50:N50)</f>
        <v>0</v>
      </c>
    </row>
    <row r="51" spans="2:15" s="193" customFormat="1" ht="15" customHeight="1">
      <c r="B51" s="294" t="s">
        <v>319</v>
      </c>
      <c r="C51" s="198">
        <f t="shared" ref="C51:N51" si="14">+C50*$J$6</f>
        <v>0</v>
      </c>
      <c r="D51" s="198">
        <f t="shared" si="14"/>
        <v>0</v>
      </c>
      <c r="E51" s="198">
        <f t="shared" si="14"/>
        <v>0</v>
      </c>
      <c r="F51" s="198">
        <f t="shared" si="14"/>
        <v>0</v>
      </c>
      <c r="G51" s="198">
        <f t="shared" si="14"/>
        <v>0</v>
      </c>
      <c r="H51" s="198">
        <f t="shared" si="14"/>
        <v>0</v>
      </c>
      <c r="I51" s="198">
        <f t="shared" si="14"/>
        <v>0</v>
      </c>
      <c r="J51" s="198">
        <f t="shared" si="14"/>
        <v>0</v>
      </c>
      <c r="K51" s="198">
        <f t="shared" si="14"/>
        <v>0</v>
      </c>
      <c r="L51" s="198">
        <f t="shared" si="14"/>
        <v>0</v>
      </c>
      <c r="M51" s="198">
        <f t="shared" si="14"/>
        <v>0</v>
      </c>
      <c r="N51" s="198">
        <f t="shared" si="14"/>
        <v>0</v>
      </c>
      <c r="O51" s="199">
        <f>SUM(C51:N51)</f>
        <v>0</v>
      </c>
    </row>
    <row r="52" spans="2:15" s="193" customFormat="1" ht="15" customHeight="1">
      <c r="B52" s="194" t="str">
        <f>F7</f>
        <v>Produit/Service 3</v>
      </c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9"/>
    </row>
    <row r="53" spans="2:15" ht="15" customHeight="1">
      <c r="B53" s="200" t="s">
        <v>291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197">
        <f>SUM(C53:N53)</f>
        <v>0</v>
      </c>
    </row>
    <row r="54" spans="2:15" s="193" customFormat="1" ht="15" customHeight="1">
      <c r="B54" s="294" t="s">
        <v>319</v>
      </c>
      <c r="C54" s="198">
        <f t="shared" ref="C54:N54" si="15">+C53*$J$7</f>
        <v>0</v>
      </c>
      <c r="D54" s="198">
        <f t="shared" si="15"/>
        <v>0</v>
      </c>
      <c r="E54" s="198">
        <f t="shared" si="15"/>
        <v>0</v>
      </c>
      <c r="F54" s="198">
        <f t="shared" si="15"/>
        <v>0</v>
      </c>
      <c r="G54" s="198">
        <f t="shared" si="15"/>
        <v>0</v>
      </c>
      <c r="H54" s="198">
        <f t="shared" si="15"/>
        <v>0</v>
      </c>
      <c r="I54" s="198">
        <f t="shared" si="15"/>
        <v>0</v>
      </c>
      <c r="J54" s="198">
        <f t="shared" si="15"/>
        <v>0</v>
      </c>
      <c r="K54" s="198">
        <f t="shared" si="15"/>
        <v>0</v>
      </c>
      <c r="L54" s="198">
        <f t="shared" si="15"/>
        <v>0</v>
      </c>
      <c r="M54" s="198">
        <f t="shared" si="15"/>
        <v>0</v>
      </c>
      <c r="N54" s="198">
        <f t="shared" si="15"/>
        <v>0</v>
      </c>
      <c r="O54" s="199">
        <f>SUM(C54:N54)</f>
        <v>0</v>
      </c>
    </row>
    <row r="55" spans="2:15" s="193" customFormat="1" ht="15" customHeight="1">
      <c r="B55" s="194" t="str">
        <f>F8</f>
        <v>Produit/Service 4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9"/>
    </row>
    <row r="56" spans="2:15" ht="15" customHeight="1">
      <c r="B56" s="200" t="s">
        <v>291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197">
        <f>SUM(C56:N56)</f>
        <v>0</v>
      </c>
    </row>
    <row r="57" spans="2:15" s="193" customFormat="1" ht="15" customHeight="1">
      <c r="B57" s="294" t="s">
        <v>319</v>
      </c>
      <c r="C57" s="198">
        <f t="shared" ref="C57:N57" si="16">+C56*$J$8</f>
        <v>0</v>
      </c>
      <c r="D57" s="198">
        <f t="shared" si="16"/>
        <v>0</v>
      </c>
      <c r="E57" s="198">
        <f t="shared" si="16"/>
        <v>0</v>
      </c>
      <c r="F57" s="198">
        <f t="shared" si="16"/>
        <v>0</v>
      </c>
      <c r="G57" s="198">
        <f t="shared" si="16"/>
        <v>0</v>
      </c>
      <c r="H57" s="198">
        <f t="shared" si="16"/>
        <v>0</v>
      </c>
      <c r="I57" s="198">
        <f t="shared" si="16"/>
        <v>0</v>
      </c>
      <c r="J57" s="198">
        <f t="shared" si="16"/>
        <v>0</v>
      </c>
      <c r="K57" s="198">
        <f t="shared" si="16"/>
        <v>0</v>
      </c>
      <c r="L57" s="198">
        <f t="shared" si="16"/>
        <v>0</v>
      </c>
      <c r="M57" s="198">
        <f t="shared" si="16"/>
        <v>0</v>
      </c>
      <c r="N57" s="198">
        <f t="shared" si="16"/>
        <v>0</v>
      </c>
      <c r="O57" s="199">
        <f>SUM(C57:N57)</f>
        <v>0</v>
      </c>
    </row>
    <row r="58" spans="2:15" ht="15" customHeight="1">
      <c r="B58" s="201" t="s">
        <v>400</v>
      </c>
      <c r="C58" s="202" t="str">
        <f>IF($O59=0,"0",(C48+C51+C54+C57)/$O59)</f>
        <v>0</v>
      </c>
      <c r="D58" s="202" t="str">
        <f t="shared" ref="D58:N58" si="17">IF($O59=0,"0",(D48+D51+D54+D57)/$O59)</f>
        <v>0</v>
      </c>
      <c r="E58" s="202" t="str">
        <f t="shared" si="17"/>
        <v>0</v>
      </c>
      <c r="F58" s="202" t="str">
        <f t="shared" si="17"/>
        <v>0</v>
      </c>
      <c r="G58" s="202" t="str">
        <f t="shared" si="17"/>
        <v>0</v>
      </c>
      <c r="H58" s="202" t="str">
        <f t="shared" si="17"/>
        <v>0</v>
      </c>
      <c r="I58" s="202" t="str">
        <f t="shared" si="17"/>
        <v>0</v>
      </c>
      <c r="J58" s="202" t="str">
        <f t="shared" si="17"/>
        <v>0</v>
      </c>
      <c r="K58" s="202" t="str">
        <f t="shared" si="17"/>
        <v>0</v>
      </c>
      <c r="L58" s="202" t="str">
        <f t="shared" si="17"/>
        <v>0</v>
      </c>
      <c r="M58" s="202" t="str">
        <f t="shared" si="17"/>
        <v>0</v>
      </c>
      <c r="N58" s="202" t="str">
        <f t="shared" si="17"/>
        <v>0</v>
      </c>
      <c r="O58" s="203"/>
    </row>
    <row r="59" spans="2:15" ht="20.100000000000001" customHeight="1">
      <c r="B59" s="204"/>
      <c r="C59" s="205"/>
      <c r="D59" s="205"/>
      <c r="E59" s="205"/>
      <c r="F59" s="205"/>
      <c r="G59" s="205"/>
      <c r="H59" s="205"/>
      <c r="I59" s="205"/>
      <c r="J59" s="205"/>
      <c r="K59" s="205"/>
      <c r="L59" s="508" t="s">
        <v>43</v>
      </c>
      <c r="M59" s="509"/>
      <c r="N59" s="415">
        <f>'Fiche de synthèse'!E12</f>
        <v>2024</v>
      </c>
      <c r="O59" s="253">
        <f>O48+O51+O54+O57</f>
        <v>0</v>
      </c>
    </row>
    <row r="60" spans="2:15" ht="20.100000000000001" customHeight="1">
      <c r="B60" s="207"/>
      <c r="C60" s="207"/>
      <c r="D60" s="207"/>
      <c r="E60" s="207"/>
      <c r="F60" s="207"/>
      <c r="G60" s="207"/>
      <c r="H60" s="207"/>
      <c r="I60" s="207"/>
      <c r="J60" s="207"/>
      <c r="K60" s="207"/>
    </row>
  </sheetData>
  <mergeCells count="13">
    <mergeCell ref="F5:I5"/>
    <mergeCell ref="F6:I6"/>
    <mergeCell ref="F7:I7"/>
    <mergeCell ref="F8:I8"/>
    <mergeCell ref="B1:O1"/>
    <mergeCell ref="F4:I4"/>
    <mergeCell ref="E3:K3"/>
    <mergeCell ref="C27:O27"/>
    <mergeCell ref="C10:O10"/>
    <mergeCell ref="C44:O44"/>
    <mergeCell ref="L42:M42"/>
    <mergeCell ref="L59:M59"/>
    <mergeCell ref="L25:M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25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20%;10%;5,5%;2,1%;sans TVA" xr:uid="{00000000-0002-0000-0200-000000000000}">
          <x14:formula1>
            <xm:f>'Base de données IPA'!$C$3:$C$7</xm:f>
          </x14:formula1>
          <xm:sqref>K5:K8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N79"/>
  <sheetViews>
    <sheetView showGridLines="0" view="pageBreakPreview" topLeftCell="A19" zoomScale="85" zoomScaleNormal="100" zoomScaleSheetLayoutView="85" workbookViewId="0">
      <selection activeCell="E12" sqref="E12"/>
    </sheetView>
  </sheetViews>
  <sheetFormatPr baseColWidth="10" defaultColWidth="11.42578125" defaultRowHeight="12.75"/>
  <cols>
    <col min="1" max="1" width="15.85546875" style="86" customWidth="1"/>
    <col min="2" max="2" width="61" style="88" bestFit="1" customWidth="1"/>
    <col min="3" max="5" width="14.5703125" style="89" customWidth="1"/>
    <col min="6" max="6" width="10.42578125" style="86" customWidth="1"/>
    <col min="7" max="7" width="27.85546875" style="86" customWidth="1"/>
    <col min="8" max="8" width="10.85546875" style="86" customWidth="1"/>
    <col min="9" max="9" width="13.85546875" style="86" customWidth="1"/>
    <col min="10" max="10" width="14.85546875" style="86" customWidth="1"/>
    <col min="11" max="11" width="8.85546875" style="86" customWidth="1"/>
    <col min="12" max="16384" width="11.42578125" style="86"/>
  </cols>
  <sheetData>
    <row r="1" spans="1:14" ht="40.35" customHeight="1">
      <c r="A1" s="150" t="s">
        <v>347</v>
      </c>
      <c r="B1" s="523" t="s">
        <v>462</v>
      </c>
      <c r="C1" s="523"/>
      <c r="D1" s="523"/>
      <c r="E1" s="523"/>
      <c r="F1" s="211"/>
      <c r="G1" s="211"/>
      <c r="H1" s="211"/>
      <c r="I1" s="211"/>
      <c r="J1" s="211"/>
      <c r="L1" s="529" t="s">
        <v>276</v>
      </c>
      <c r="M1" s="529"/>
      <c r="N1" s="529"/>
    </row>
    <row r="2" spans="1:14" ht="20.100000000000001" customHeight="1">
      <c r="A2" s="212"/>
      <c r="B2" s="188" t="s">
        <v>202</v>
      </c>
      <c r="C2" s="586">
        <v>12</v>
      </c>
      <c r="D2" s="269">
        <v>12</v>
      </c>
      <c r="E2" s="269">
        <v>12</v>
      </c>
      <c r="F2" s="212"/>
      <c r="G2" s="212"/>
      <c r="H2" s="212"/>
      <c r="I2" s="212"/>
      <c r="J2" s="212"/>
      <c r="L2" s="87">
        <f t="shared" ref="L2:N3" si="0">C2</f>
        <v>12</v>
      </c>
      <c r="M2" s="87">
        <f t="shared" si="0"/>
        <v>12</v>
      </c>
      <c r="N2" s="87">
        <f t="shared" si="0"/>
        <v>12</v>
      </c>
    </row>
    <row r="3" spans="1:14" ht="20.100000000000001" customHeight="1">
      <c r="A3" s="212"/>
      <c r="B3" s="179" t="s">
        <v>223</v>
      </c>
      <c r="C3" s="221">
        <f>'Fiche de synthèse'!C12</f>
        <v>2022</v>
      </c>
      <c r="D3" s="221">
        <f>'Fiche de synthèse'!D12</f>
        <v>2023</v>
      </c>
      <c r="E3" s="221">
        <f>'Fiche de synthèse'!E12</f>
        <v>2024</v>
      </c>
      <c r="F3" s="212"/>
      <c r="G3" s="212"/>
      <c r="H3" s="212"/>
      <c r="I3" s="212"/>
      <c r="J3" s="212"/>
      <c r="L3" s="93">
        <f t="shared" si="0"/>
        <v>2022</v>
      </c>
      <c r="M3" s="107">
        <f t="shared" si="0"/>
        <v>2023</v>
      </c>
      <c r="N3" s="108">
        <f t="shared" si="0"/>
        <v>2024</v>
      </c>
    </row>
    <row r="4" spans="1:14" ht="20.100000000000001" customHeight="1">
      <c r="A4" s="212"/>
      <c r="B4" s="213" t="s">
        <v>364</v>
      </c>
      <c r="C4" s="316"/>
      <c r="D4" s="316"/>
      <c r="E4" s="316"/>
      <c r="F4" s="531"/>
      <c r="G4" s="532"/>
      <c r="H4" s="212"/>
      <c r="I4" s="212"/>
      <c r="J4" s="212"/>
      <c r="L4" s="106" t="s">
        <v>235</v>
      </c>
      <c r="M4" s="106" t="s">
        <v>235</v>
      </c>
      <c r="N4" s="106" t="s">
        <v>235</v>
      </c>
    </row>
    <row r="5" spans="1:14" ht="15" customHeight="1">
      <c r="A5" s="212"/>
      <c r="B5" s="268" t="str">
        <f>'CHIFFRE D''AFFAIRES '!F5</f>
        <v>Produit/Service 1</v>
      </c>
      <c r="C5" s="403">
        <f>'CHIFFRE D''AFFAIRES '!O14</f>
        <v>0</v>
      </c>
      <c r="D5" s="403">
        <f>'CHIFFRE D''AFFAIRES '!O31</f>
        <v>0</v>
      </c>
      <c r="E5" s="403">
        <f>'CHIFFRE D''AFFAIRES '!O48</f>
        <v>0</v>
      </c>
      <c r="F5" s="527" t="s">
        <v>325</v>
      </c>
      <c r="G5" s="528"/>
      <c r="H5" s="528"/>
      <c r="I5" s="528"/>
      <c r="J5" s="212"/>
      <c r="L5" s="99" t="e">
        <f>C5/$C$9</f>
        <v>#DIV/0!</v>
      </c>
      <c r="M5" s="99" t="e">
        <f>D5/$D$9</f>
        <v>#DIV/0!</v>
      </c>
      <c r="N5" s="99" t="e">
        <f>E5/$E$9</f>
        <v>#DIV/0!</v>
      </c>
    </row>
    <row r="6" spans="1:14" ht="15" customHeight="1">
      <c r="A6" s="212"/>
      <c r="B6" s="268" t="str">
        <f>'CHIFFRE D''AFFAIRES '!F6</f>
        <v>Produit/Service 2</v>
      </c>
      <c r="C6" s="403">
        <f>'CHIFFRE D''AFFAIRES '!O17</f>
        <v>0</v>
      </c>
      <c r="D6" s="403">
        <f>'CHIFFRE D''AFFAIRES '!O34</f>
        <v>0</v>
      </c>
      <c r="E6" s="403">
        <f>'CHIFFRE D''AFFAIRES '!O51</f>
        <v>0</v>
      </c>
      <c r="F6" s="527" t="s">
        <v>325</v>
      </c>
      <c r="G6" s="528"/>
      <c r="H6" s="528"/>
      <c r="I6" s="528"/>
      <c r="J6" s="212"/>
      <c r="L6" s="99" t="e">
        <f>C6/$C$9</f>
        <v>#DIV/0!</v>
      </c>
      <c r="M6" s="99" t="e">
        <f>D6/$D$9</f>
        <v>#DIV/0!</v>
      </c>
      <c r="N6" s="99" t="e">
        <f>E6/$E$9</f>
        <v>#DIV/0!</v>
      </c>
    </row>
    <row r="7" spans="1:14" ht="15" customHeight="1">
      <c r="A7" s="212"/>
      <c r="B7" s="268" t="str">
        <f>'CHIFFRE D''AFFAIRES '!F7</f>
        <v>Produit/Service 3</v>
      </c>
      <c r="C7" s="403">
        <f>'CHIFFRE D''AFFAIRES '!O20</f>
        <v>0</v>
      </c>
      <c r="D7" s="403">
        <f>'CHIFFRE D''AFFAIRES '!O37</f>
        <v>0</v>
      </c>
      <c r="E7" s="403">
        <f>'CHIFFRE D''AFFAIRES '!O54</f>
        <v>0</v>
      </c>
      <c r="F7" s="527" t="s">
        <v>325</v>
      </c>
      <c r="G7" s="528"/>
      <c r="H7" s="528"/>
      <c r="I7" s="528"/>
      <c r="J7" s="212"/>
      <c r="L7" s="99" t="e">
        <f>C7/$C$9</f>
        <v>#DIV/0!</v>
      </c>
      <c r="M7" s="99" t="e">
        <f>D7/$D$9</f>
        <v>#DIV/0!</v>
      </c>
      <c r="N7" s="99" t="e">
        <f>E7/$E$9</f>
        <v>#DIV/0!</v>
      </c>
    </row>
    <row r="8" spans="1:14" ht="15" customHeight="1" thickBot="1">
      <c r="A8" s="212"/>
      <c r="B8" s="317" t="str">
        <f>'CHIFFRE D''AFFAIRES '!F8</f>
        <v>Produit/Service 4</v>
      </c>
      <c r="C8" s="404">
        <f>'CHIFFRE D''AFFAIRES '!O23</f>
        <v>0</v>
      </c>
      <c r="D8" s="404">
        <f>'CHIFFRE D''AFFAIRES '!O40</f>
        <v>0</v>
      </c>
      <c r="E8" s="404">
        <f>'CHIFFRE D''AFFAIRES '!O57</f>
        <v>0</v>
      </c>
      <c r="F8" s="527" t="s">
        <v>325</v>
      </c>
      <c r="G8" s="528"/>
      <c r="H8" s="528"/>
      <c r="I8" s="528"/>
      <c r="J8" s="212"/>
      <c r="L8" s="99" t="e">
        <f>C8/$C$9</f>
        <v>#DIV/0!</v>
      </c>
      <c r="M8" s="99" t="e">
        <f>D8/$D$9</f>
        <v>#DIV/0!</v>
      </c>
      <c r="N8" s="99" t="e">
        <f>E8/$E$9</f>
        <v>#DIV/0!</v>
      </c>
    </row>
    <row r="9" spans="1:14" ht="20.100000000000001" customHeight="1" thickBot="1">
      <c r="A9" s="212"/>
      <c r="B9" s="324" t="s">
        <v>330</v>
      </c>
      <c r="C9" s="405">
        <f>SUM(C5:C8)</f>
        <v>0</v>
      </c>
      <c r="D9" s="405">
        <f>SUM(D5:D8)</f>
        <v>0</v>
      </c>
      <c r="E9" s="406">
        <f>SUM(E5:E8)</f>
        <v>0</v>
      </c>
      <c r="F9" s="212"/>
      <c r="G9" s="212"/>
      <c r="H9" s="212"/>
      <c r="I9" s="212"/>
      <c r="J9" s="212"/>
      <c r="L9" s="533"/>
      <c r="M9" s="534"/>
      <c r="N9" s="535"/>
    </row>
    <row r="10" spans="1:14" ht="26.85" customHeight="1">
      <c r="A10" s="212"/>
      <c r="B10" s="318" t="s">
        <v>232</v>
      </c>
      <c r="C10" s="407">
        <f>SUM(C11:C17)</f>
        <v>0</v>
      </c>
      <c r="D10" s="407">
        <f>SUM(D11:D17)</f>
        <v>0</v>
      </c>
      <c r="E10" s="407">
        <f>SUM(E11:E17)</f>
        <v>0</v>
      </c>
      <c r="F10" s="212"/>
      <c r="G10" s="212"/>
      <c r="H10" s="212"/>
      <c r="I10" s="212"/>
      <c r="J10" s="212"/>
      <c r="L10" s="101" t="e">
        <f>C10/C9</f>
        <v>#DIV/0!</v>
      </c>
      <c r="M10" s="101" t="e">
        <f>D10/D9</f>
        <v>#DIV/0!</v>
      </c>
      <c r="N10" s="101" t="e">
        <f>E10/E9</f>
        <v>#DIV/0!</v>
      </c>
    </row>
    <row r="11" spans="1:14" ht="15" customHeight="1">
      <c r="A11" s="212"/>
      <c r="B11" s="161" t="s">
        <v>429</v>
      </c>
      <c r="C11" s="408"/>
      <c r="D11" s="408"/>
      <c r="E11" s="408"/>
      <c r="F11" s="214"/>
      <c r="G11" s="212"/>
      <c r="H11" s="212"/>
      <c r="I11" s="212"/>
      <c r="J11" s="212"/>
      <c r="L11" s="99" t="e">
        <f>C11/$C$9</f>
        <v>#DIV/0!</v>
      </c>
      <c r="M11" s="99" t="e">
        <f>D11/$D$9</f>
        <v>#DIV/0!</v>
      </c>
      <c r="N11" s="99" t="e">
        <f>E11/$E$9</f>
        <v>#DIV/0!</v>
      </c>
    </row>
    <row r="12" spans="1:14" ht="15" customHeight="1">
      <c r="A12" s="212"/>
      <c r="B12" s="161" t="s">
        <v>430</v>
      </c>
      <c r="C12" s="408"/>
      <c r="D12" s="408"/>
      <c r="E12" s="408"/>
      <c r="F12" s="214"/>
      <c r="G12" s="212"/>
      <c r="H12" s="212"/>
      <c r="I12" s="212"/>
      <c r="J12" s="212"/>
      <c r="L12" s="99"/>
      <c r="M12" s="99"/>
      <c r="N12" s="99"/>
    </row>
    <row r="13" spans="1:14" ht="15" customHeight="1">
      <c r="A13" s="212"/>
      <c r="B13" s="161" t="s">
        <v>431</v>
      </c>
      <c r="C13" s="408"/>
      <c r="D13" s="408"/>
      <c r="E13" s="408"/>
      <c r="F13" s="214"/>
      <c r="G13" s="212"/>
      <c r="H13" s="212"/>
      <c r="I13" s="212"/>
      <c r="J13" s="212"/>
      <c r="L13" s="99"/>
      <c r="M13" s="99"/>
      <c r="N13" s="99"/>
    </row>
    <row r="14" spans="1:14" ht="15" customHeight="1">
      <c r="A14" s="212"/>
      <c r="B14" s="161" t="s">
        <v>432</v>
      </c>
      <c r="C14" s="408"/>
      <c r="D14" s="408"/>
      <c r="E14" s="408"/>
      <c r="F14" s="214"/>
      <c r="G14" s="212"/>
      <c r="H14" s="212"/>
      <c r="I14" s="212"/>
      <c r="J14" s="212"/>
      <c r="L14" s="99"/>
      <c r="M14" s="99"/>
      <c r="N14" s="99"/>
    </row>
    <row r="15" spans="1:14" ht="15" customHeight="1">
      <c r="A15" s="212"/>
      <c r="B15" s="161" t="s">
        <v>453</v>
      </c>
      <c r="C15" s="408"/>
      <c r="D15" s="408"/>
      <c r="E15" s="408"/>
      <c r="F15" s="214"/>
      <c r="G15" s="212"/>
      <c r="H15" s="212"/>
      <c r="I15" s="212"/>
      <c r="J15" s="212"/>
      <c r="L15" s="99"/>
      <c r="M15" s="99"/>
      <c r="N15" s="99"/>
    </row>
    <row r="16" spans="1:14" ht="15" customHeight="1">
      <c r="A16" s="212"/>
      <c r="B16" s="161" t="s">
        <v>0</v>
      </c>
      <c r="C16" s="408"/>
      <c r="D16" s="408"/>
      <c r="E16" s="408"/>
      <c r="F16" s="212"/>
      <c r="G16" s="212"/>
      <c r="H16" s="212"/>
      <c r="I16" s="212"/>
      <c r="J16" s="212"/>
      <c r="L16" s="99" t="e">
        <f>C16/$C$9</f>
        <v>#DIV/0!</v>
      </c>
      <c r="M16" s="99" t="e">
        <f>D16/$D$9</f>
        <v>#DIV/0!</v>
      </c>
      <c r="N16" s="99" t="e">
        <f>E16/$E$9</f>
        <v>#DIV/0!</v>
      </c>
    </row>
    <row r="17" spans="1:14" ht="15" customHeight="1">
      <c r="A17" s="212"/>
      <c r="B17" s="161" t="s">
        <v>2</v>
      </c>
      <c r="C17" s="408"/>
      <c r="D17" s="408"/>
      <c r="E17" s="408"/>
      <c r="F17" s="212"/>
      <c r="G17" s="212"/>
      <c r="H17" s="212"/>
      <c r="I17" s="212"/>
      <c r="J17" s="212"/>
      <c r="L17" s="99" t="e">
        <f>C17/$C$9</f>
        <v>#DIV/0!</v>
      </c>
      <c r="M17" s="99" t="e">
        <f>D17/$D$9</f>
        <v>#DIV/0!</v>
      </c>
      <c r="N17" s="99" t="e">
        <f>E17/$E$9</f>
        <v>#DIV/0!</v>
      </c>
    </row>
    <row r="18" spans="1:14" ht="20.100000000000001" customHeight="1">
      <c r="A18" s="212"/>
      <c r="B18" s="215" t="s">
        <v>230</v>
      </c>
      <c r="C18" s="409">
        <f>C9-C10</f>
        <v>0</v>
      </c>
      <c r="D18" s="409">
        <f>D9-D10</f>
        <v>0</v>
      </c>
      <c r="E18" s="409">
        <f>E9-E10</f>
        <v>0</v>
      </c>
      <c r="F18" s="212"/>
      <c r="G18" s="212"/>
      <c r="H18" s="212"/>
      <c r="I18" s="212"/>
      <c r="J18" s="212"/>
      <c r="L18" s="100" t="e">
        <f>C18/C9</f>
        <v>#DIV/0!</v>
      </c>
      <c r="M18" s="100" t="e">
        <f>D18/D9</f>
        <v>#DIV/0!</v>
      </c>
      <c r="N18" s="100" t="e">
        <f>E18/E9</f>
        <v>#DIV/0!</v>
      </c>
    </row>
    <row r="19" spans="1:14" ht="20.100000000000001" customHeight="1">
      <c r="A19" s="212"/>
      <c r="B19" s="213" t="s">
        <v>233</v>
      </c>
      <c r="C19" s="410">
        <f>SUM(C20:C26)</f>
        <v>0</v>
      </c>
      <c r="D19" s="410">
        <f>SUM(D20:D26)</f>
        <v>0</v>
      </c>
      <c r="E19" s="410">
        <f>SUM(E20:E26)</f>
        <v>0</v>
      </c>
      <c r="F19" s="212"/>
      <c r="G19" s="212"/>
      <c r="H19" s="212"/>
      <c r="I19" s="216"/>
      <c r="J19" s="212"/>
      <c r="L19" s="101" t="e">
        <f>C19/C9</f>
        <v>#DIV/0!</v>
      </c>
      <c r="M19" s="101" t="e">
        <f>D19/D9</f>
        <v>#DIV/0!</v>
      </c>
      <c r="N19" s="101" t="e">
        <f>E19/E9</f>
        <v>#DIV/0!</v>
      </c>
    </row>
    <row r="20" spans="1:14" ht="15" customHeight="1">
      <c r="A20" s="212"/>
      <c r="B20" s="161" t="s">
        <v>1</v>
      </c>
      <c r="C20" s="408"/>
      <c r="D20" s="408"/>
      <c r="E20" s="408"/>
      <c r="F20" s="212"/>
      <c r="G20" s="212"/>
      <c r="H20" s="212"/>
      <c r="I20" s="216"/>
      <c r="J20" s="212"/>
      <c r="L20" s="99" t="e">
        <f t="shared" ref="L20:L26" si="1">C20/$C$9</f>
        <v>#DIV/0!</v>
      </c>
      <c r="M20" s="99" t="e">
        <f t="shared" ref="M20:M26" si="2">D20/$D$9</f>
        <v>#DIV/0!</v>
      </c>
      <c r="N20" s="99" t="e">
        <f t="shared" ref="N20:N26" si="3">E20/$E$9</f>
        <v>#DIV/0!</v>
      </c>
    </row>
    <row r="21" spans="1:14" ht="15" customHeight="1">
      <c r="A21" s="212"/>
      <c r="B21" s="161" t="s">
        <v>4</v>
      </c>
      <c r="C21" s="408"/>
      <c r="D21" s="408"/>
      <c r="E21" s="408"/>
      <c r="F21" s="212"/>
      <c r="G21" s="212"/>
      <c r="H21" s="212"/>
      <c r="I21" s="216"/>
      <c r="J21" s="212"/>
      <c r="L21" s="99" t="e">
        <f t="shared" si="1"/>
        <v>#DIV/0!</v>
      </c>
      <c r="M21" s="99" t="e">
        <f t="shared" si="2"/>
        <v>#DIV/0!</v>
      </c>
      <c r="N21" s="99" t="e">
        <f t="shared" si="3"/>
        <v>#DIV/0!</v>
      </c>
    </row>
    <row r="22" spans="1:14" ht="15" customHeight="1">
      <c r="A22" s="212"/>
      <c r="B22" s="161" t="s">
        <v>464</v>
      </c>
      <c r="C22" s="408"/>
      <c r="D22" s="408"/>
      <c r="E22" s="408"/>
      <c r="F22" s="212"/>
      <c r="G22" s="212"/>
      <c r="H22" s="212"/>
      <c r="I22" s="216"/>
      <c r="J22" s="212"/>
      <c r="L22" s="99" t="e">
        <f t="shared" si="1"/>
        <v>#DIV/0!</v>
      </c>
      <c r="M22" s="99" t="e">
        <f t="shared" si="2"/>
        <v>#DIV/0!</v>
      </c>
      <c r="N22" s="99" t="e">
        <f t="shared" si="3"/>
        <v>#DIV/0!</v>
      </c>
    </row>
    <row r="23" spans="1:14" ht="15" customHeight="1">
      <c r="A23" s="212"/>
      <c r="B23" s="161" t="s">
        <v>31</v>
      </c>
      <c r="C23" s="408"/>
      <c r="D23" s="408"/>
      <c r="E23" s="408"/>
      <c r="F23" s="212"/>
      <c r="G23" s="212"/>
      <c r="H23" s="212"/>
      <c r="I23" s="212"/>
      <c r="J23" s="212"/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</row>
    <row r="24" spans="1:14" ht="15" customHeight="1">
      <c r="A24" s="212"/>
      <c r="B24" s="161" t="s">
        <v>44</v>
      </c>
      <c r="C24" s="408"/>
      <c r="D24" s="408"/>
      <c r="E24" s="408"/>
      <c r="F24" s="212"/>
      <c r="G24" s="212"/>
      <c r="H24" s="212"/>
      <c r="I24" s="212"/>
      <c r="J24" s="212"/>
      <c r="L24" s="99" t="e">
        <f t="shared" si="1"/>
        <v>#DIV/0!</v>
      </c>
      <c r="M24" s="99" t="e">
        <f t="shared" si="2"/>
        <v>#DIV/0!</v>
      </c>
      <c r="N24" s="99" t="e">
        <f t="shared" si="3"/>
        <v>#DIV/0!</v>
      </c>
    </row>
    <row r="25" spans="1:14" ht="15" customHeight="1">
      <c r="A25" s="212"/>
      <c r="B25" s="161" t="s">
        <v>433</v>
      </c>
      <c r="C25" s="408"/>
      <c r="D25" s="408"/>
      <c r="E25" s="408"/>
      <c r="F25" s="212"/>
      <c r="G25" s="212"/>
      <c r="H25" s="212"/>
      <c r="I25" s="212"/>
      <c r="J25" s="212"/>
      <c r="L25" s="99"/>
      <c r="M25" s="99"/>
      <c r="N25" s="99"/>
    </row>
    <row r="26" spans="1:14" ht="15" customHeight="1">
      <c r="A26" s="212"/>
      <c r="B26" s="161" t="s">
        <v>336</v>
      </c>
      <c r="C26" s="408"/>
      <c r="D26" s="408"/>
      <c r="E26" s="408"/>
      <c r="F26" s="212"/>
      <c r="G26" s="212"/>
      <c r="H26" s="212"/>
      <c r="I26" s="212"/>
      <c r="J26" s="212"/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</row>
    <row r="27" spans="1:14" ht="20.100000000000001" customHeight="1">
      <c r="A27" s="212"/>
      <c r="B27" s="213" t="s">
        <v>3</v>
      </c>
      <c r="C27" s="410">
        <f>SUM(C28:C49)</f>
        <v>0</v>
      </c>
      <c r="D27" s="410">
        <f>SUM(D28:D49)</f>
        <v>0</v>
      </c>
      <c r="E27" s="410">
        <f>SUM(E28:E49)</f>
        <v>0</v>
      </c>
      <c r="F27" s="212"/>
      <c r="G27" s="212"/>
      <c r="H27" s="212"/>
      <c r="I27" s="212"/>
      <c r="J27" s="212"/>
      <c r="L27" s="101" t="e">
        <f>C27/C9</f>
        <v>#DIV/0!</v>
      </c>
      <c r="M27" s="101" t="e">
        <f>D27/D9</f>
        <v>#DIV/0!</v>
      </c>
      <c r="N27" s="101" t="e">
        <f>E27/E9</f>
        <v>#DIV/0!</v>
      </c>
    </row>
    <row r="28" spans="1:14" ht="15" customHeight="1">
      <c r="A28" s="212"/>
      <c r="B28" s="161" t="s">
        <v>454</v>
      </c>
      <c r="C28" s="408"/>
      <c r="D28" s="408"/>
      <c r="E28" s="408"/>
      <c r="F28" s="212"/>
      <c r="G28" s="212"/>
      <c r="H28" s="212"/>
      <c r="I28" s="212"/>
      <c r="J28" s="212"/>
      <c r="L28" s="99" t="e">
        <f t="shared" ref="L28" si="4">C28/$C$9</f>
        <v>#DIV/0!</v>
      </c>
      <c r="M28" s="99" t="e">
        <f t="shared" ref="M28" si="5">D28/$D$9</f>
        <v>#DIV/0!</v>
      </c>
      <c r="N28" s="99" t="e">
        <f t="shared" ref="N28" si="6">E28/$E$9</f>
        <v>#DIV/0!</v>
      </c>
    </row>
    <row r="29" spans="1:14" ht="15" customHeight="1">
      <c r="A29" s="212"/>
      <c r="B29" s="161" t="s">
        <v>331</v>
      </c>
      <c r="C29" s="408"/>
      <c r="D29" s="408"/>
      <c r="E29" s="408"/>
      <c r="F29" s="212"/>
      <c r="G29" s="212"/>
      <c r="H29" s="212"/>
      <c r="I29" s="212"/>
      <c r="J29" s="212"/>
      <c r="L29" s="99" t="e">
        <f t="shared" ref="L29:L35" si="7">C29/$C$9</f>
        <v>#DIV/0!</v>
      </c>
      <c r="M29" s="99" t="e">
        <f t="shared" ref="M29:M35" si="8">D29/$D$9</f>
        <v>#DIV/0!</v>
      </c>
      <c r="N29" s="99" t="e">
        <f t="shared" ref="N29:N35" si="9">E29/$E$9</f>
        <v>#DIV/0!</v>
      </c>
    </row>
    <row r="30" spans="1:14" ht="15" customHeight="1">
      <c r="A30" s="212"/>
      <c r="B30" s="161" t="s">
        <v>332</v>
      </c>
      <c r="C30" s="408"/>
      <c r="D30" s="408"/>
      <c r="E30" s="408"/>
      <c r="F30" s="212"/>
      <c r="G30" s="212"/>
      <c r="H30" s="212"/>
      <c r="I30" s="212"/>
      <c r="J30" s="212"/>
      <c r="L30" s="99" t="e">
        <f t="shared" ref="L30" si="10">C30/$C$9</f>
        <v>#DIV/0!</v>
      </c>
      <c r="M30" s="99" t="e">
        <f t="shared" ref="M30" si="11">D30/$D$9</f>
        <v>#DIV/0!</v>
      </c>
      <c r="N30" s="99" t="e">
        <f t="shared" ref="N30" si="12">E30/$E$9</f>
        <v>#DIV/0!</v>
      </c>
    </row>
    <row r="31" spans="1:14" ht="15" customHeight="1">
      <c r="A31" s="212"/>
      <c r="B31" s="161" t="s">
        <v>215</v>
      </c>
      <c r="C31" s="408"/>
      <c r="D31" s="408"/>
      <c r="E31" s="411"/>
      <c r="F31" s="212"/>
      <c r="G31" s="212"/>
      <c r="H31" s="212"/>
      <c r="I31" s="212"/>
      <c r="J31" s="212"/>
      <c r="L31" s="99" t="e">
        <f t="shared" si="7"/>
        <v>#DIV/0!</v>
      </c>
      <c r="M31" s="99" t="e">
        <f t="shared" si="8"/>
        <v>#DIV/0!</v>
      </c>
      <c r="N31" s="99" t="e">
        <f t="shared" si="9"/>
        <v>#DIV/0!</v>
      </c>
    </row>
    <row r="32" spans="1:14" ht="15" customHeight="1">
      <c r="A32" s="212"/>
      <c r="B32" s="161" t="s">
        <v>406</v>
      </c>
      <c r="C32" s="408"/>
      <c r="D32" s="408"/>
      <c r="E32" s="408"/>
      <c r="F32" s="212"/>
      <c r="G32" s="212"/>
      <c r="H32" s="212"/>
      <c r="I32" s="212"/>
      <c r="J32" s="212"/>
      <c r="L32" s="99" t="e">
        <f t="shared" si="7"/>
        <v>#DIV/0!</v>
      </c>
      <c r="M32" s="99" t="e">
        <f t="shared" si="8"/>
        <v>#DIV/0!</v>
      </c>
      <c r="N32" s="99" t="e">
        <f t="shared" si="9"/>
        <v>#DIV/0!</v>
      </c>
    </row>
    <row r="33" spans="1:14" ht="15" customHeight="1">
      <c r="A33" s="212"/>
      <c r="B33" s="161" t="s">
        <v>465</v>
      </c>
      <c r="C33" s="408"/>
      <c r="D33" s="408"/>
      <c r="E33" s="408"/>
      <c r="F33" s="212"/>
      <c r="G33" s="212"/>
      <c r="H33" s="212"/>
      <c r="I33" s="212"/>
      <c r="J33" s="212"/>
      <c r="L33" s="99" t="e">
        <f t="shared" si="7"/>
        <v>#DIV/0!</v>
      </c>
      <c r="M33" s="99" t="e">
        <f t="shared" si="8"/>
        <v>#DIV/0!</v>
      </c>
      <c r="N33" s="99" t="e">
        <f t="shared" si="9"/>
        <v>#DIV/0!</v>
      </c>
    </row>
    <row r="34" spans="1:14" ht="15" customHeight="1">
      <c r="A34" s="212"/>
      <c r="B34" s="161" t="s">
        <v>32</v>
      </c>
      <c r="C34" s="408"/>
      <c r="D34" s="408"/>
      <c r="E34" s="408"/>
      <c r="F34" s="212"/>
      <c r="G34" s="212"/>
      <c r="H34" s="212"/>
      <c r="I34" s="212"/>
      <c r="J34" s="212"/>
      <c r="L34" s="99" t="e">
        <f t="shared" si="7"/>
        <v>#DIV/0!</v>
      </c>
      <c r="M34" s="99" t="e">
        <f t="shared" si="8"/>
        <v>#DIV/0!</v>
      </c>
      <c r="N34" s="99" t="e">
        <f t="shared" si="9"/>
        <v>#DIV/0!</v>
      </c>
    </row>
    <row r="35" spans="1:14" ht="15" customHeight="1">
      <c r="A35" s="212"/>
      <c r="B35" s="161" t="s">
        <v>466</v>
      </c>
      <c r="C35" s="408"/>
      <c r="D35" s="408"/>
      <c r="E35" s="408"/>
      <c r="F35" s="212"/>
      <c r="G35" s="212"/>
      <c r="H35" s="212"/>
      <c r="I35" s="212"/>
      <c r="J35" s="212"/>
      <c r="L35" s="99" t="e">
        <f t="shared" si="7"/>
        <v>#DIV/0!</v>
      </c>
      <c r="M35" s="99" t="e">
        <f t="shared" si="8"/>
        <v>#DIV/0!</v>
      </c>
      <c r="N35" s="99" t="e">
        <f t="shared" si="9"/>
        <v>#DIV/0!</v>
      </c>
    </row>
    <row r="36" spans="1:14" ht="15" customHeight="1">
      <c r="A36" s="212"/>
      <c r="B36" s="161" t="s">
        <v>467</v>
      </c>
      <c r="C36" s="408"/>
      <c r="D36" s="408"/>
      <c r="E36" s="408"/>
      <c r="F36" s="212"/>
      <c r="G36" s="212"/>
      <c r="H36" s="212"/>
      <c r="I36" s="212"/>
      <c r="J36" s="212"/>
      <c r="L36" s="99" t="e">
        <f t="shared" ref="L36:L49" si="13">C36/$C$9</f>
        <v>#DIV/0!</v>
      </c>
      <c r="M36" s="99" t="e">
        <f t="shared" ref="M36:M49" si="14">D36/$D$9</f>
        <v>#DIV/0!</v>
      </c>
      <c r="N36" s="99" t="e">
        <f t="shared" ref="N36:N49" si="15">E36/$E$9</f>
        <v>#DIV/0!</v>
      </c>
    </row>
    <row r="37" spans="1:14" ht="15" customHeight="1">
      <c r="A37" s="212"/>
      <c r="B37" s="161" t="s">
        <v>219</v>
      </c>
      <c r="C37" s="408"/>
      <c r="D37" s="408"/>
      <c r="E37" s="408"/>
      <c r="F37" s="212"/>
      <c r="G37" s="212"/>
      <c r="H37" s="212"/>
      <c r="I37" s="212"/>
      <c r="J37" s="212"/>
      <c r="L37" s="99" t="e">
        <f>C37/$C$9</f>
        <v>#DIV/0!</v>
      </c>
      <c r="M37" s="99" t="e">
        <f>D37/$D$9</f>
        <v>#DIV/0!</v>
      </c>
      <c r="N37" s="99" t="e">
        <f>E37/$E$9</f>
        <v>#DIV/0!</v>
      </c>
    </row>
    <row r="38" spans="1:14" ht="15" customHeight="1">
      <c r="A38" s="212"/>
      <c r="B38" s="161" t="s">
        <v>324</v>
      </c>
      <c r="C38" s="408"/>
      <c r="D38" s="408"/>
      <c r="E38" s="408"/>
      <c r="F38" s="212"/>
      <c r="G38" s="212"/>
      <c r="H38" s="212"/>
      <c r="I38" s="212"/>
      <c r="J38" s="212"/>
      <c r="L38" s="99" t="e">
        <f>C38/$C$9</f>
        <v>#DIV/0!</v>
      </c>
      <c r="M38" s="99" t="e">
        <f>D38/$D$9</f>
        <v>#DIV/0!</v>
      </c>
      <c r="N38" s="99" t="e">
        <f>E38/$E$9</f>
        <v>#DIV/0!</v>
      </c>
    </row>
    <row r="39" spans="1:14" ht="15" customHeight="1">
      <c r="A39" s="212"/>
      <c r="B39" s="161" t="s">
        <v>455</v>
      </c>
      <c r="C39" s="408"/>
      <c r="D39" s="408"/>
      <c r="E39" s="408"/>
      <c r="F39" s="212"/>
      <c r="G39" s="212"/>
      <c r="H39" s="212"/>
      <c r="I39" s="212"/>
      <c r="J39" s="212"/>
      <c r="L39" s="99"/>
      <c r="M39" s="99"/>
      <c r="N39" s="99"/>
    </row>
    <row r="40" spans="1:14" ht="15" customHeight="1">
      <c r="A40" s="212"/>
      <c r="B40" s="161" t="s">
        <v>456</v>
      </c>
      <c r="C40" s="408"/>
      <c r="D40" s="408"/>
      <c r="E40" s="408"/>
      <c r="F40" s="212"/>
      <c r="G40" s="212"/>
      <c r="H40" s="212"/>
      <c r="I40" s="212"/>
      <c r="J40" s="212"/>
      <c r="L40" s="99" t="e">
        <f>C40/$C$9</f>
        <v>#DIV/0!</v>
      </c>
      <c r="M40" s="99" t="e">
        <f>D40/$D$9</f>
        <v>#DIV/0!</v>
      </c>
      <c r="N40" s="99" t="e">
        <f>E40/$E$9</f>
        <v>#DIV/0!</v>
      </c>
    </row>
    <row r="41" spans="1:14" ht="15" customHeight="1">
      <c r="A41" s="212"/>
      <c r="B41" s="161" t="s">
        <v>216</v>
      </c>
      <c r="C41" s="408"/>
      <c r="D41" s="408"/>
      <c r="E41" s="408"/>
      <c r="F41" s="212"/>
      <c r="G41" s="212"/>
      <c r="H41" s="212"/>
      <c r="I41" s="212"/>
      <c r="J41" s="212"/>
      <c r="L41" s="99" t="e">
        <f t="shared" ref="L41:L48" si="16">C41/$C$9</f>
        <v>#DIV/0!</v>
      </c>
      <c r="M41" s="99" t="e">
        <f t="shared" ref="M41:M48" si="17">D41/$D$9</f>
        <v>#DIV/0!</v>
      </c>
      <c r="N41" s="99" t="e">
        <f t="shared" ref="N41:N48" si="18">E41/$E$9</f>
        <v>#DIV/0!</v>
      </c>
    </row>
    <row r="42" spans="1:14" ht="15" customHeight="1">
      <c r="A42" s="212"/>
      <c r="B42" s="161" t="s">
        <v>468</v>
      </c>
      <c r="C42" s="408"/>
      <c r="D42" s="408"/>
      <c r="E42" s="408"/>
      <c r="F42" s="212"/>
      <c r="G42" s="212"/>
      <c r="H42" s="212"/>
      <c r="I42" s="212"/>
      <c r="J42" s="212"/>
      <c r="L42" s="99" t="e">
        <f t="shared" si="16"/>
        <v>#DIV/0!</v>
      </c>
      <c r="M42" s="99" t="e">
        <f t="shared" si="17"/>
        <v>#DIV/0!</v>
      </c>
      <c r="N42" s="99" t="e">
        <f t="shared" si="18"/>
        <v>#DIV/0!</v>
      </c>
    </row>
    <row r="43" spans="1:14" ht="15" customHeight="1">
      <c r="A43" s="212"/>
      <c r="B43" s="161" t="s">
        <v>322</v>
      </c>
      <c r="C43" s="408"/>
      <c r="D43" s="408"/>
      <c r="E43" s="408"/>
      <c r="F43" s="212"/>
      <c r="G43" s="212"/>
      <c r="H43" s="212"/>
      <c r="I43" s="212"/>
      <c r="J43" s="212"/>
      <c r="L43" s="99" t="e">
        <f t="shared" si="16"/>
        <v>#DIV/0!</v>
      </c>
      <c r="M43" s="99" t="e">
        <f t="shared" si="17"/>
        <v>#DIV/0!</v>
      </c>
      <c r="N43" s="99" t="e">
        <f t="shared" si="18"/>
        <v>#DIV/0!</v>
      </c>
    </row>
    <row r="44" spans="1:14" ht="15" customHeight="1">
      <c r="A44" s="212"/>
      <c r="B44" s="161" t="s">
        <v>323</v>
      </c>
      <c r="C44" s="408"/>
      <c r="D44" s="408"/>
      <c r="E44" s="408"/>
      <c r="F44" s="212"/>
      <c r="G44" s="212"/>
      <c r="H44" s="212"/>
      <c r="I44" s="212"/>
      <c r="J44" s="212"/>
      <c r="L44" s="99" t="e">
        <f t="shared" si="16"/>
        <v>#DIV/0!</v>
      </c>
      <c r="M44" s="99" t="e">
        <f t="shared" si="17"/>
        <v>#DIV/0!</v>
      </c>
      <c r="N44" s="99" t="e">
        <f t="shared" si="18"/>
        <v>#DIV/0!</v>
      </c>
    </row>
    <row r="45" spans="1:14" ht="15" customHeight="1">
      <c r="A45" s="212"/>
      <c r="B45" s="161" t="s">
        <v>279</v>
      </c>
      <c r="C45" s="408"/>
      <c r="D45" s="408"/>
      <c r="E45" s="408"/>
      <c r="F45" s="212"/>
      <c r="G45" s="212"/>
      <c r="H45" s="212"/>
      <c r="I45" s="212"/>
      <c r="J45" s="212"/>
      <c r="L45" s="99" t="e">
        <f t="shared" si="16"/>
        <v>#DIV/0!</v>
      </c>
      <c r="M45" s="99" t="e">
        <f t="shared" si="17"/>
        <v>#DIV/0!</v>
      </c>
      <c r="N45" s="99" t="e">
        <f t="shared" si="18"/>
        <v>#DIV/0!</v>
      </c>
    </row>
    <row r="46" spans="1:14" ht="15" customHeight="1">
      <c r="A46" s="212"/>
      <c r="B46" s="161" t="s">
        <v>469</v>
      </c>
      <c r="C46" s="408"/>
      <c r="D46" s="408"/>
      <c r="E46" s="408"/>
      <c r="F46" s="212"/>
      <c r="G46" s="212"/>
      <c r="H46" s="212"/>
      <c r="I46" s="212"/>
      <c r="J46" s="212"/>
      <c r="L46" s="99" t="e">
        <f t="shared" si="16"/>
        <v>#DIV/0!</v>
      </c>
      <c r="M46" s="99" t="e">
        <f t="shared" si="17"/>
        <v>#DIV/0!</v>
      </c>
      <c r="N46" s="99" t="e">
        <f t="shared" si="18"/>
        <v>#DIV/0!</v>
      </c>
    </row>
    <row r="47" spans="1:14" ht="15" customHeight="1">
      <c r="A47" s="212"/>
      <c r="B47" s="161" t="s">
        <v>434</v>
      </c>
      <c r="C47" s="408"/>
      <c r="D47" s="408"/>
      <c r="E47" s="408"/>
      <c r="F47" s="212"/>
      <c r="G47" s="212"/>
      <c r="H47" s="212"/>
      <c r="I47" s="212"/>
      <c r="J47" s="212"/>
      <c r="L47" s="99" t="e">
        <f t="shared" si="16"/>
        <v>#DIV/0!</v>
      </c>
      <c r="M47" s="99" t="e">
        <f t="shared" si="17"/>
        <v>#DIV/0!</v>
      </c>
      <c r="N47" s="99" t="e">
        <f t="shared" si="18"/>
        <v>#DIV/0!</v>
      </c>
    </row>
    <row r="48" spans="1:14" ht="15" customHeight="1">
      <c r="A48" s="212"/>
      <c r="B48" s="161" t="s">
        <v>333</v>
      </c>
      <c r="C48" s="408"/>
      <c r="D48" s="408"/>
      <c r="E48" s="408"/>
      <c r="F48" s="212"/>
      <c r="G48" s="212"/>
      <c r="H48" s="212"/>
      <c r="I48" s="212"/>
      <c r="J48" s="212"/>
      <c r="L48" s="99" t="e">
        <f t="shared" si="16"/>
        <v>#DIV/0!</v>
      </c>
      <c r="M48" s="99" t="e">
        <f t="shared" si="17"/>
        <v>#DIV/0!</v>
      </c>
      <c r="N48" s="99" t="e">
        <f t="shared" si="18"/>
        <v>#DIV/0!</v>
      </c>
    </row>
    <row r="49" spans="1:14" ht="15" customHeight="1">
      <c r="A49" s="212"/>
      <c r="B49" s="161" t="s">
        <v>334</v>
      </c>
      <c r="C49" s="408"/>
      <c r="D49" s="408"/>
      <c r="E49" s="408"/>
      <c r="F49" s="212"/>
      <c r="G49" s="212"/>
      <c r="H49" s="212"/>
      <c r="I49" s="212"/>
      <c r="J49" s="212"/>
      <c r="L49" s="99" t="e">
        <f t="shared" si="13"/>
        <v>#DIV/0!</v>
      </c>
      <c r="M49" s="99" t="e">
        <f t="shared" si="14"/>
        <v>#DIV/0!</v>
      </c>
      <c r="N49" s="99" t="e">
        <f t="shared" si="15"/>
        <v>#DIV/0!</v>
      </c>
    </row>
    <row r="50" spans="1:14" ht="20.100000000000001" customHeight="1">
      <c r="A50" s="212"/>
      <c r="B50" s="215" t="s">
        <v>229</v>
      </c>
      <c r="C50" s="409">
        <f>C18-C19-C27</f>
        <v>0</v>
      </c>
      <c r="D50" s="409">
        <f>D18-D19-D27</f>
        <v>0</v>
      </c>
      <c r="E50" s="409">
        <f>E18-E19-E27</f>
        <v>0</v>
      </c>
      <c r="F50" s="212"/>
      <c r="G50" s="212"/>
      <c r="H50" s="212"/>
      <c r="I50" s="212"/>
      <c r="J50" s="212"/>
      <c r="L50" s="100" t="e">
        <f>C50/C9</f>
        <v>#DIV/0!</v>
      </c>
      <c r="M50" s="100" t="e">
        <f>D50/D9</f>
        <v>#DIV/0!</v>
      </c>
      <c r="N50" s="100" t="e">
        <f>E50/E9</f>
        <v>#DIV/0!</v>
      </c>
    </row>
    <row r="51" spans="1:14" ht="20.100000000000001" customHeight="1">
      <c r="A51" s="212"/>
      <c r="B51" s="213" t="s">
        <v>5</v>
      </c>
      <c r="C51" s="410">
        <f>SUM(C52:C54)</f>
        <v>0</v>
      </c>
      <c r="D51" s="410">
        <f>SUM(D52:D54)</f>
        <v>0</v>
      </c>
      <c r="E51" s="410">
        <f>SUM(E52:E54)</f>
        <v>0</v>
      </c>
      <c r="F51" s="212"/>
      <c r="G51" s="212"/>
      <c r="H51" s="212"/>
      <c r="I51" s="212"/>
      <c r="J51" s="212"/>
      <c r="L51" s="105" t="e">
        <f>C51/C9</f>
        <v>#DIV/0!</v>
      </c>
      <c r="M51" s="105" t="e">
        <f>D51/D9</f>
        <v>#DIV/0!</v>
      </c>
      <c r="N51" s="105" t="e">
        <f>E51/E9</f>
        <v>#DIV/0!</v>
      </c>
    </row>
    <row r="52" spans="1:14" ht="15" customHeight="1">
      <c r="A52" s="212"/>
      <c r="B52" s="219" t="s">
        <v>470</v>
      </c>
      <c r="C52" s="408"/>
      <c r="D52" s="408"/>
      <c r="E52" s="408"/>
      <c r="F52" s="212"/>
      <c r="G52" s="212"/>
      <c r="H52" s="212"/>
      <c r="I52" s="212"/>
      <c r="J52" s="212"/>
      <c r="L52" s="99" t="e">
        <f>C52/$C$9</f>
        <v>#DIV/0!</v>
      </c>
      <c r="M52" s="99" t="e">
        <f>D52/$D$9</f>
        <v>#DIV/0!</v>
      </c>
      <c r="N52" s="99" t="e">
        <f>E52/$E$9</f>
        <v>#DIV/0!</v>
      </c>
    </row>
    <row r="53" spans="1:14" ht="15" customHeight="1">
      <c r="A53" s="212"/>
      <c r="B53" s="219" t="s">
        <v>337</v>
      </c>
      <c r="C53" s="412">
        <f>(0.0068+0.0055)*C56</f>
        <v>0</v>
      </c>
      <c r="D53" s="412">
        <f>(0.0068+0.0055)*D56</f>
        <v>0</v>
      </c>
      <c r="E53" s="412">
        <f>(0.0068+0.0055)*E56</f>
        <v>0</v>
      </c>
      <c r="F53" s="212"/>
      <c r="G53" s="212"/>
      <c r="H53" s="212"/>
      <c r="I53" s="212"/>
      <c r="J53" s="212"/>
      <c r="L53" s="99" t="e">
        <f>C53/$C$9</f>
        <v>#DIV/0!</v>
      </c>
      <c r="M53" s="99" t="e">
        <f>D53/$D$9</f>
        <v>#DIV/0!</v>
      </c>
      <c r="N53" s="99" t="e">
        <f>E53/$E$9</f>
        <v>#DIV/0!</v>
      </c>
    </row>
    <row r="54" spans="1:14" ht="15" customHeight="1">
      <c r="A54" s="212"/>
      <c r="B54" s="219" t="s">
        <v>448</v>
      </c>
      <c r="C54" s="408"/>
      <c r="D54" s="408"/>
      <c r="E54" s="408"/>
      <c r="F54" s="212"/>
      <c r="G54" s="518"/>
      <c r="H54" s="518"/>
      <c r="I54" s="518"/>
      <c r="J54" s="518"/>
      <c r="L54" s="99" t="e">
        <f>C54/$C$9</f>
        <v>#DIV/0!</v>
      </c>
      <c r="M54" s="99" t="e">
        <f>D54/$D$9</f>
        <v>#DIV/0!</v>
      </c>
      <c r="N54" s="99" t="e">
        <f>E54/$E$9</f>
        <v>#DIV/0!</v>
      </c>
    </row>
    <row r="55" spans="1:14" ht="20.100000000000001" customHeight="1">
      <c r="A55" s="212"/>
      <c r="B55" s="213" t="s">
        <v>6</v>
      </c>
      <c r="C55" s="410">
        <f>SUM(C56:C62)</f>
        <v>0</v>
      </c>
      <c r="D55" s="410">
        <f>SUM(D56:D62)</f>
        <v>0</v>
      </c>
      <c r="E55" s="410">
        <f>SUM(E56:E62)</f>
        <v>0</v>
      </c>
      <c r="F55" s="212"/>
      <c r="G55" s="530" t="s">
        <v>387</v>
      </c>
      <c r="H55" s="530"/>
      <c r="I55" s="530"/>
      <c r="J55" s="530"/>
      <c r="L55" s="105" t="e">
        <f>C55/C9</f>
        <v>#DIV/0!</v>
      </c>
      <c r="M55" s="105" t="e">
        <f>D55/D9</f>
        <v>#DIV/0!</v>
      </c>
      <c r="N55" s="105" t="e">
        <f>E55/E9</f>
        <v>#DIV/0!</v>
      </c>
    </row>
    <row r="56" spans="1:14" ht="15" customHeight="1">
      <c r="A56" s="212"/>
      <c r="B56" s="161" t="s">
        <v>449</v>
      </c>
      <c r="C56" s="408"/>
      <c r="D56" s="408"/>
      <c r="E56" s="408"/>
      <c r="F56" s="212"/>
      <c r="G56" s="516" t="s">
        <v>388</v>
      </c>
      <c r="H56" s="517"/>
      <c r="I56" s="524" t="s">
        <v>384</v>
      </c>
      <c r="J56" s="525"/>
      <c r="L56" s="99" t="e">
        <f>C56/$C$9</f>
        <v>#DIV/0!</v>
      </c>
      <c r="M56" s="99" t="e">
        <f>D57/$D$9</f>
        <v>#DIV/0!</v>
      </c>
      <c r="N56" s="99" t="e">
        <f>E57/$E$9</f>
        <v>#DIV/0!</v>
      </c>
    </row>
    <row r="57" spans="1:14" ht="15" customHeight="1">
      <c r="A57" s="212"/>
      <c r="B57" s="161" t="s">
        <v>450</v>
      </c>
      <c r="C57" s="412">
        <f>C56*0.36</f>
        <v>0</v>
      </c>
      <c r="D57" s="412">
        <f t="shared" ref="D57:E57" si="19">D56*0.36</f>
        <v>0</v>
      </c>
      <c r="E57" s="412">
        <f t="shared" si="19"/>
        <v>0</v>
      </c>
      <c r="F57" s="212"/>
      <c r="G57" s="516" t="s">
        <v>389</v>
      </c>
      <c r="H57" s="517"/>
      <c r="I57" s="521" t="s">
        <v>383</v>
      </c>
      <c r="J57" s="522"/>
      <c r="L57" s="99" t="e">
        <f>C57/$C$9</f>
        <v>#DIV/0!</v>
      </c>
      <c r="M57" s="99" t="e">
        <f>D63/$D$9</f>
        <v>#DIV/0!</v>
      </c>
      <c r="N57" s="99" t="e">
        <f>E63/$E$9</f>
        <v>#DIV/0!</v>
      </c>
    </row>
    <row r="58" spans="1:14" ht="15" customHeight="1">
      <c r="A58" s="212"/>
      <c r="B58" s="161" t="s">
        <v>471</v>
      </c>
      <c r="C58" s="408"/>
      <c r="D58" s="408"/>
      <c r="E58" s="408"/>
      <c r="F58" s="212"/>
      <c r="G58" s="333"/>
      <c r="H58" s="336"/>
      <c r="I58" s="334"/>
      <c r="J58" s="335"/>
      <c r="L58" s="99"/>
      <c r="M58" s="99"/>
      <c r="N58" s="99"/>
    </row>
    <row r="59" spans="1:14" ht="15" customHeight="1">
      <c r="A59" s="212"/>
      <c r="B59" s="161" t="s">
        <v>304</v>
      </c>
      <c r="C59" s="408"/>
      <c r="D59" s="408"/>
      <c r="E59" s="408"/>
      <c r="F59" s="212"/>
      <c r="G59" s="516" t="s">
        <v>378</v>
      </c>
      <c r="H59" s="526"/>
      <c r="I59" s="516" t="s">
        <v>385</v>
      </c>
      <c r="J59" s="517"/>
      <c r="L59" s="99" t="e">
        <f t="shared" ref="L59:L62" si="20">C59/$C$9</f>
        <v>#DIV/0!</v>
      </c>
      <c r="M59" s="99" t="e">
        <f>D60/$D$9</f>
        <v>#DIV/0!</v>
      </c>
      <c r="N59" s="99" t="e">
        <f>E60/$E$9</f>
        <v>#DIV/0!</v>
      </c>
    </row>
    <row r="60" spans="1:14" ht="15" customHeight="1">
      <c r="A60" s="212"/>
      <c r="B60" s="161" t="s">
        <v>305</v>
      </c>
      <c r="C60" s="408"/>
      <c r="D60" s="408"/>
      <c r="E60" s="408"/>
      <c r="F60" s="212"/>
      <c r="G60" s="516" t="s">
        <v>380</v>
      </c>
      <c r="H60" s="517"/>
      <c r="I60" s="516" t="s">
        <v>425</v>
      </c>
      <c r="J60" s="517"/>
      <c r="L60" s="99" t="e">
        <f>C60/$C$9</f>
        <v>#DIV/0!</v>
      </c>
      <c r="M60" s="99" t="e">
        <f>D64/$D$9</f>
        <v>#DIV/0!</v>
      </c>
      <c r="N60" s="99" t="e">
        <f>E64/$E$9</f>
        <v>#DIV/0!</v>
      </c>
    </row>
    <row r="61" spans="1:14" ht="15" customHeight="1">
      <c r="A61" s="212"/>
      <c r="B61" s="161" t="s">
        <v>306</v>
      </c>
      <c r="C61" s="408"/>
      <c r="D61" s="408"/>
      <c r="E61" s="408"/>
      <c r="F61" s="212"/>
      <c r="G61" s="516" t="s">
        <v>381</v>
      </c>
      <c r="H61" s="517"/>
      <c r="I61" s="516" t="s">
        <v>422</v>
      </c>
      <c r="J61" s="517"/>
      <c r="L61" s="99" t="e">
        <f t="shared" si="20"/>
        <v>#DIV/0!</v>
      </c>
      <c r="M61" s="99" t="e">
        <f>D62/$D$9</f>
        <v>#DIV/0!</v>
      </c>
      <c r="N61" s="99" t="e">
        <f>E62/$E$9</f>
        <v>#DIV/0!</v>
      </c>
    </row>
    <row r="62" spans="1:14" ht="15" customHeight="1">
      <c r="A62" s="212"/>
      <c r="B62" s="161" t="s">
        <v>307</v>
      </c>
      <c r="C62" s="408"/>
      <c r="D62" s="408"/>
      <c r="E62" s="408"/>
      <c r="F62" s="212"/>
      <c r="G62" s="516" t="s">
        <v>382</v>
      </c>
      <c r="H62" s="517"/>
      <c r="I62" s="516" t="s">
        <v>423</v>
      </c>
      <c r="J62" s="517"/>
      <c r="L62" s="99" t="e">
        <f t="shared" si="20"/>
        <v>#DIV/0!</v>
      </c>
      <c r="M62" s="99" t="e">
        <f t="shared" ref="M62" si="21">D65/$D$9</f>
        <v>#DIV/0!</v>
      </c>
      <c r="N62" s="99" t="e">
        <f t="shared" ref="N62" si="22">E65/$E$9</f>
        <v>#DIV/0!</v>
      </c>
    </row>
    <row r="63" spans="1:14" ht="15" customHeight="1">
      <c r="A63" s="212"/>
      <c r="B63" s="215" t="s">
        <v>228</v>
      </c>
      <c r="C63" s="409">
        <f>C50-C51-C55</f>
        <v>0</v>
      </c>
      <c r="D63" s="409">
        <f>D50-D51-D55</f>
        <v>0</v>
      </c>
      <c r="E63" s="409">
        <f>E50-E51-E55</f>
        <v>0</v>
      </c>
      <c r="F63" s="212"/>
      <c r="G63" s="516" t="s">
        <v>386</v>
      </c>
      <c r="H63" s="517"/>
      <c r="I63" s="516" t="s">
        <v>424</v>
      </c>
      <c r="J63" s="517"/>
      <c r="L63" s="100" t="e">
        <f>C63/C9</f>
        <v>#DIV/0!</v>
      </c>
      <c r="M63" s="100" t="e">
        <f>D63/D9</f>
        <v>#DIV/0!</v>
      </c>
      <c r="N63" s="100" t="e">
        <f>E63/E9</f>
        <v>#DIV/0!</v>
      </c>
    </row>
    <row r="64" spans="1:14" ht="15" customHeight="1">
      <c r="A64" s="212"/>
      <c r="B64" s="213" t="s">
        <v>7</v>
      </c>
      <c r="C64" s="410">
        <f>SUM(C65:C66)</f>
        <v>0</v>
      </c>
      <c r="D64" s="410">
        <f>SUM(D65:D66)</f>
        <v>0</v>
      </c>
      <c r="E64" s="410">
        <f>SUM(E65:E66)</f>
        <v>0</v>
      </c>
      <c r="F64" s="212"/>
      <c r="G64" s="516" t="s">
        <v>451</v>
      </c>
      <c r="H64" s="517"/>
      <c r="I64" s="521" t="s">
        <v>452</v>
      </c>
      <c r="J64" s="522"/>
      <c r="L64" s="101" t="e">
        <f>C64/C9</f>
        <v>#DIV/0!</v>
      </c>
      <c r="M64" s="101" t="e">
        <f>D64/D9</f>
        <v>#DIV/0!</v>
      </c>
      <c r="N64" s="101" t="e">
        <f>E64/E9</f>
        <v>#DIV/0!</v>
      </c>
    </row>
    <row r="65" spans="1:14" ht="15" customHeight="1">
      <c r="A65" s="212"/>
      <c r="B65" s="219" t="s">
        <v>8</v>
      </c>
      <c r="C65" s="412">
        <f>-(Banque!E21+'Autre emprunt'!E21+Créasol!E21)</f>
        <v>0</v>
      </c>
      <c r="D65" s="412">
        <f>-(Banque!E34+'Autre emprunt'!E34+Créasol!E34)</f>
        <v>0</v>
      </c>
      <c r="E65" s="412">
        <f>-(Banque!E47+'Autre emprunt'!E47+Créasol!E47)</f>
        <v>0</v>
      </c>
      <c r="F65" s="212"/>
      <c r="G65" s="516" t="s">
        <v>472</v>
      </c>
      <c r="H65" s="517"/>
      <c r="I65" s="519">
        <v>1646</v>
      </c>
      <c r="J65" s="520"/>
      <c r="L65" s="99" t="e">
        <f>C65/$C$9</f>
        <v>#DIV/0!</v>
      </c>
      <c r="M65" s="99" t="e">
        <f>D65/$D$9</f>
        <v>#DIV/0!</v>
      </c>
      <c r="N65" s="99" t="e">
        <f>E65/$E$9</f>
        <v>#DIV/0!</v>
      </c>
    </row>
    <row r="66" spans="1:14" ht="15" customHeight="1">
      <c r="A66" s="212"/>
      <c r="B66" s="219" t="s">
        <v>21</v>
      </c>
      <c r="C66" s="408">
        <v>0</v>
      </c>
      <c r="D66" s="408">
        <v>0</v>
      </c>
      <c r="E66" s="408">
        <v>0</v>
      </c>
      <c r="F66" s="212" t="s">
        <v>396</v>
      </c>
      <c r="G66" s="212"/>
      <c r="H66" s="212"/>
      <c r="I66" s="212"/>
      <c r="J66" s="212"/>
      <c r="L66" s="99" t="e">
        <f>C66/$C$9</f>
        <v>#DIV/0!</v>
      </c>
      <c r="M66" s="99" t="e">
        <f>D66/$D$9</f>
        <v>#DIV/0!</v>
      </c>
      <c r="N66" s="99" t="e">
        <f>E66/$E$9</f>
        <v>#DIV/0!</v>
      </c>
    </row>
    <row r="67" spans="1:14" ht="27.75" customHeight="1">
      <c r="A67" s="212"/>
      <c r="B67" s="220" t="s">
        <v>201</v>
      </c>
      <c r="C67" s="410">
        <f>SUM(C68:C69)</f>
        <v>0</v>
      </c>
      <c r="D67" s="410">
        <f>SUM(D68:D69)</f>
        <v>0</v>
      </c>
      <c r="E67" s="410">
        <f>SUM(E68:E69)</f>
        <v>0</v>
      </c>
      <c r="F67" s="212"/>
      <c r="G67" s="212"/>
      <c r="H67" s="212"/>
      <c r="I67" s="212"/>
      <c r="J67" s="212"/>
      <c r="L67" s="101" t="e">
        <f>C67/C9</f>
        <v>#DIV/0!</v>
      </c>
      <c r="M67" s="101" t="e">
        <f>D67/D9</f>
        <v>#DIV/0!</v>
      </c>
      <c r="N67" s="101" t="e">
        <f>E67/E9</f>
        <v>#DIV/0!</v>
      </c>
    </row>
    <row r="68" spans="1:14" ht="15" customHeight="1">
      <c r="A68" s="212"/>
      <c r="B68" s="161" t="s">
        <v>9</v>
      </c>
      <c r="C68" s="412">
        <f>'Plan financement'!I31</f>
        <v>0</v>
      </c>
      <c r="D68" s="412">
        <f>'Plan financement'!J31</f>
        <v>0</v>
      </c>
      <c r="E68" s="412">
        <f>'Plan financement'!K31</f>
        <v>0</v>
      </c>
      <c r="F68" s="212"/>
      <c r="G68" s="212"/>
      <c r="H68" s="212"/>
      <c r="I68" s="212"/>
      <c r="J68" s="212"/>
      <c r="L68" s="99" t="e">
        <f>D69/$C$9</f>
        <v>#DIV/0!</v>
      </c>
      <c r="M68" s="99" t="e">
        <f>D68/$D$9</f>
        <v>#DIV/0!</v>
      </c>
      <c r="N68" s="99" t="e">
        <f>E68/$E$9</f>
        <v>#DIV/0!</v>
      </c>
    </row>
    <row r="69" spans="1:14" ht="15" customHeight="1" thickBot="1">
      <c r="A69" s="212"/>
      <c r="B69" s="161" t="s">
        <v>10</v>
      </c>
      <c r="C69" s="408">
        <v>0</v>
      </c>
      <c r="D69" s="408">
        <v>0</v>
      </c>
      <c r="E69" s="408">
        <v>0</v>
      </c>
      <c r="F69" s="212"/>
      <c r="G69" s="212"/>
      <c r="H69" s="212"/>
      <c r="I69" s="212"/>
      <c r="J69" s="212"/>
      <c r="L69" s="99" t="e">
        <f>C69/$C$9</f>
        <v>#DIV/0!</v>
      </c>
      <c r="M69" s="99" t="e">
        <f>#REF!/$D$9</f>
        <v>#REF!</v>
      </c>
      <c r="N69" s="99" t="e">
        <f>E69/$E$9</f>
        <v>#DIV/0!</v>
      </c>
    </row>
    <row r="70" spans="1:14" ht="20.100000000000001" customHeight="1" thickBot="1">
      <c r="A70" s="212"/>
      <c r="B70" s="324" t="s">
        <v>11</v>
      </c>
      <c r="C70" s="405">
        <f>C10+C19+C27+C51+C55+C64+C67</f>
        <v>0</v>
      </c>
      <c r="D70" s="405">
        <f>D10+D19+D27+D51+D55+D64+D67</f>
        <v>0</v>
      </c>
      <c r="E70" s="406">
        <f>E10+E19+E27+E51+E55+E64+E67</f>
        <v>0</v>
      </c>
      <c r="F70" s="212"/>
      <c r="G70" s="212"/>
      <c r="H70" s="212"/>
      <c r="I70" s="212"/>
      <c r="J70" s="212"/>
      <c r="L70" s="102" t="e">
        <f>C70/C9</f>
        <v>#DIV/0!</v>
      </c>
      <c r="M70" s="102" t="e">
        <f>D70/D9</f>
        <v>#DIV/0!</v>
      </c>
      <c r="N70" s="102" t="e">
        <f>E70/E9</f>
        <v>#DIV/0!</v>
      </c>
    </row>
    <row r="71" spans="1:14" ht="20.100000000000001" customHeight="1">
      <c r="A71" s="212"/>
      <c r="B71" s="325" t="s">
        <v>231</v>
      </c>
      <c r="C71" s="413">
        <f>C63-C64-C67</f>
        <v>0</v>
      </c>
      <c r="D71" s="413">
        <f>D63-D64-D67</f>
        <v>0</v>
      </c>
      <c r="E71" s="413">
        <f>E63-E64-E67</f>
        <v>0</v>
      </c>
      <c r="F71" s="212"/>
      <c r="G71" s="212"/>
      <c r="H71" s="212"/>
      <c r="I71" s="212"/>
      <c r="J71" s="212"/>
      <c r="L71" s="100" t="e">
        <f>C71/C9</f>
        <v>#DIV/0!</v>
      </c>
      <c r="M71" s="100" t="e">
        <f>D71/D9</f>
        <v>#DIV/0!</v>
      </c>
      <c r="N71" s="100" t="e">
        <f>E71/E9</f>
        <v>#DIV/0!</v>
      </c>
    </row>
    <row r="72" spans="1:14" ht="20.100000000000001" customHeight="1">
      <c r="A72" s="212"/>
      <c r="B72" s="217" t="s">
        <v>163</v>
      </c>
      <c r="C72" s="412">
        <f>IF(C71&lt;0,0,IF($H$72="oui",IF(C71&lt;38120,C71*0.15,(C71-38120)*0.265+38120*0.15),0))</f>
        <v>0</v>
      </c>
      <c r="D72" s="412">
        <f>IF(D71&lt;0,0,IF($H$72="oui",IF(D71&lt;38120,D71*0.15,(D71-38120)*0.25+38120*0.15),0))</f>
        <v>0</v>
      </c>
      <c r="E72" s="412">
        <f>IF(E71&lt;0,0,IF($H$72="oui",IF(E71&lt;38120,E71*0.15,(E71-38120)*0.25+38120*0.15),0))</f>
        <v>0</v>
      </c>
      <c r="F72" s="212"/>
      <c r="G72" s="218" t="s">
        <v>363</v>
      </c>
      <c r="H72" s="514" t="s">
        <v>311</v>
      </c>
      <c r="I72" s="515"/>
      <c r="J72" s="212"/>
      <c r="L72" s="103" t="e">
        <f>C72/$C$9</f>
        <v>#DIV/0!</v>
      </c>
      <c r="M72" s="103" t="e">
        <f>D72/$D$9</f>
        <v>#DIV/0!</v>
      </c>
      <c r="N72" s="103" t="e">
        <f>E72/$E$9</f>
        <v>#DIV/0!</v>
      </c>
    </row>
    <row r="73" spans="1:14" ht="20.100000000000001" customHeight="1">
      <c r="A73" s="212"/>
      <c r="B73" s="398" t="s">
        <v>234</v>
      </c>
      <c r="C73" s="253">
        <f>C71-C72</f>
        <v>0</v>
      </c>
      <c r="D73" s="253">
        <f>D71-D72</f>
        <v>0</v>
      </c>
      <c r="E73" s="253">
        <f>E71-E72</f>
        <v>0</v>
      </c>
      <c r="F73" s="212"/>
      <c r="G73" s="212"/>
      <c r="H73" s="212"/>
      <c r="I73" s="212"/>
      <c r="J73" s="212"/>
      <c r="L73" s="100" t="e">
        <f>C73/C9</f>
        <v>#DIV/0!</v>
      </c>
      <c r="M73" s="100" t="e">
        <f>D73/D9</f>
        <v>#DIV/0!</v>
      </c>
      <c r="N73" s="100" t="e">
        <f>E73/E9</f>
        <v>#DIV/0!</v>
      </c>
    </row>
    <row r="74" spans="1:14" ht="20.100000000000001" customHeight="1">
      <c r="A74" s="212"/>
      <c r="B74" s="179" t="s">
        <v>200</v>
      </c>
      <c r="C74" s="222">
        <f>C73+C67</f>
        <v>0</v>
      </c>
      <c r="D74" s="222">
        <f>D73+D67</f>
        <v>0</v>
      </c>
      <c r="E74" s="222">
        <f>E73+E67</f>
        <v>0</v>
      </c>
      <c r="F74" s="212"/>
      <c r="G74" s="212"/>
      <c r="H74" s="212"/>
      <c r="I74" s="212"/>
      <c r="J74" s="212"/>
      <c r="L74" s="100" t="e">
        <f>C74/C9</f>
        <v>#DIV/0!</v>
      </c>
      <c r="M74" s="100" t="e">
        <f>D74/D9</f>
        <v>#DIV/0!</v>
      </c>
      <c r="N74" s="100" t="e">
        <f>E74/E9</f>
        <v>#DIV/0!</v>
      </c>
    </row>
    <row r="75" spans="1:14" ht="20.100000000000001" customHeight="1">
      <c r="A75" s="212"/>
      <c r="B75" s="217" t="s">
        <v>159</v>
      </c>
      <c r="C75" s="414">
        <f>'Plan financement'!D40-'Plan financement'!D46</f>
        <v>0</v>
      </c>
      <c r="D75" s="414">
        <f>'Plan financement'!E40</f>
        <v>0</v>
      </c>
      <c r="E75" s="414">
        <f>'Plan financement'!F40</f>
        <v>0</v>
      </c>
      <c r="F75" s="212"/>
      <c r="G75" s="212"/>
      <c r="H75" s="212"/>
      <c r="I75" s="212"/>
      <c r="J75" s="212"/>
      <c r="L75" s="104" t="e">
        <f>C75/C9</f>
        <v>#DIV/0!</v>
      </c>
      <c r="M75" s="104" t="e">
        <f>D75/D9</f>
        <v>#DIV/0!</v>
      </c>
      <c r="N75" s="104" t="e">
        <f>E75/E9</f>
        <v>#DIV/0!</v>
      </c>
    </row>
    <row r="76" spans="1:14" ht="20.100000000000001" customHeight="1">
      <c r="G76" s="94"/>
    </row>
    <row r="77" spans="1:14" ht="20.100000000000001" customHeight="1"/>
    <row r="78" spans="1:14" ht="18" customHeight="1">
      <c r="B78" s="90"/>
    </row>
    <row r="79" spans="1:14">
      <c r="B79" s="86"/>
      <c r="C79" s="86"/>
    </row>
  </sheetData>
  <customSheetViews>
    <customSheetView guid="{54D98F1E-53D0-4851-8E21-D6B23A970F0C}" fitToPage="1" hiddenRows="1">
      <selection activeCell="E52" sqref="E52"/>
      <pageMargins left="0.23622047244094491" right="0.23622047244094491" top="0.3" bottom="0.19685039370078741" header="0.15748031496062992" footer="0.15748031496062992"/>
      <printOptions horizontalCentered="1"/>
      <pageSetup paperSize="9" scale="92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fitToPage="1" hiddenRows="1" showRuler="0">
      <selection activeCell="A6" sqref="A6:A8"/>
      <pageMargins left="0.23622047244094491" right="0.23622047244094491" top="0.3" bottom="0.19685039370078741" header="0.15748031496062992" footer="0.15748031496062992"/>
      <printOptions horizontalCentered="1"/>
      <pageSetup paperSize="9" scale="9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howPageBreaks="1" fitToPage="1" printArea="1" hiddenRows="1">
      <selection sqref="A1:D1"/>
      <pageMargins left="0.23622047244094491" right="0.23622047244094491" top="0.3" bottom="0.19685039370078741" header="0.15748031496062992" footer="0.15748031496062992"/>
      <printOptions horizontalCentered="1"/>
      <pageSetup paperSize="9" scale="97" orientation="portrait" horizontalDpi="4294967293" verticalDpi="0" r:id="rId3"/>
      <headerFooter>
        <oddHeader>&amp;R&amp;"Arial,Gras italique"&amp;9&amp;F</oddHeader>
      </headerFooter>
    </customSheetView>
  </customSheetViews>
  <mergeCells count="29">
    <mergeCell ref="L1:N1"/>
    <mergeCell ref="G65:H65"/>
    <mergeCell ref="G64:H64"/>
    <mergeCell ref="G63:H63"/>
    <mergeCell ref="G62:H62"/>
    <mergeCell ref="G56:H56"/>
    <mergeCell ref="G55:J55"/>
    <mergeCell ref="F4:G4"/>
    <mergeCell ref="G61:H61"/>
    <mergeCell ref="G60:H60"/>
    <mergeCell ref="I59:J59"/>
    <mergeCell ref="I57:J57"/>
    <mergeCell ref="G57:H57"/>
    <mergeCell ref="L9:N9"/>
    <mergeCell ref="B1:E1"/>
    <mergeCell ref="I61:J61"/>
    <mergeCell ref="I60:J60"/>
    <mergeCell ref="I56:J56"/>
    <mergeCell ref="G59:H59"/>
    <mergeCell ref="F5:I5"/>
    <mergeCell ref="F6:I6"/>
    <mergeCell ref="F7:I7"/>
    <mergeCell ref="F8:I8"/>
    <mergeCell ref="H72:I72"/>
    <mergeCell ref="I63:J63"/>
    <mergeCell ref="I62:J62"/>
    <mergeCell ref="G54:J54"/>
    <mergeCell ref="I65:J65"/>
    <mergeCell ref="I64:J64"/>
  </mergeCells>
  <phoneticPr fontId="7" type="noConversion"/>
  <dataValidations count="1">
    <dataValidation type="list" allowBlank="1" showInputMessage="1" showErrorMessage="1" sqref="J74 H75" xr:uid="{00000000-0002-0000-0300-000000000000}">
      <formula1>"oui,non"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'Base de données IPA'!$B$3:$B$4</xm:f>
          </x14:formula1>
          <xm:sqref>H72:I72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U136"/>
  <sheetViews>
    <sheetView showGridLines="0" view="pageBreakPreview" zoomScale="70" zoomScaleNormal="100" zoomScaleSheetLayoutView="70" workbookViewId="0">
      <selection activeCell="B31" sqref="B31:B32"/>
    </sheetView>
  </sheetViews>
  <sheetFormatPr baseColWidth="10" defaultColWidth="11.42578125" defaultRowHeight="12.75"/>
  <cols>
    <col min="1" max="1" width="15.85546875" style="147" customWidth="1"/>
    <col min="2" max="2" width="50.85546875" style="147" bestFit="1" customWidth="1"/>
    <col min="3" max="14" width="18.42578125" style="147" customWidth="1"/>
    <col min="15" max="15" width="8.85546875" style="147" customWidth="1"/>
    <col min="16" max="16" width="11.42578125" style="147" bestFit="1" customWidth="1"/>
    <col min="17" max="17" width="11.140625" style="147" customWidth="1"/>
    <col min="18" max="18" width="22.140625" style="147" customWidth="1"/>
    <col min="19" max="16384" width="11.42578125" style="147"/>
  </cols>
  <sheetData>
    <row r="1" spans="1:18" ht="40.35" customHeight="1">
      <c r="A1" s="223" t="s">
        <v>347</v>
      </c>
      <c r="B1" s="540" t="s">
        <v>401</v>
      </c>
      <c r="C1" s="541"/>
      <c r="D1" s="541"/>
      <c r="E1" s="541"/>
      <c r="F1" s="542"/>
      <c r="G1" s="542"/>
      <c r="H1" s="542"/>
      <c r="I1" s="542"/>
      <c r="J1" s="542"/>
      <c r="K1" s="542"/>
      <c r="L1" s="542"/>
      <c r="M1" s="542"/>
      <c r="N1" s="543"/>
      <c r="O1" s="157"/>
      <c r="P1" s="224"/>
      <c r="Q1" s="224"/>
      <c r="R1" s="157"/>
    </row>
    <row r="2" spans="1:18" ht="15" customHeight="1">
      <c r="A2" s="157"/>
      <c r="B2" s="225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157"/>
      <c r="P2" s="224"/>
      <c r="Q2" s="224"/>
      <c r="R2" s="157"/>
    </row>
    <row r="3" spans="1:18" ht="25.35" customHeight="1">
      <c r="A3" s="157"/>
      <c r="B3" s="326" t="s">
        <v>175</v>
      </c>
      <c r="C3" s="327">
        <f>'CHIFFRE D''AFFAIRES '!C11</f>
        <v>44562</v>
      </c>
      <c r="D3" s="327">
        <f>'CHIFFRE D''AFFAIRES '!D11</f>
        <v>44593</v>
      </c>
      <c r="E3" s="327">
        <f>'CHIFFRE D''AFFAIRES '!E11</f>
        <v>44621</v>
      </c>
      <c r="F3" s="327">
        <f>'CHIFFRE D''AFFAIRES '!F11</f>
        <v>44652</v>
      </c>
      <c r="G3" s="327">
        <f>'CHIFFRE D''AFFAIRES '!G11</f>
        <v>44682</v>
      </c>
      <c r="H3" s="327">
        <f>'CHIFFRE D''AFFAIRES '!H11</f>
        <v>44713</v>
      </c>
      <c r="I3" s="327">
        <f>'CHIFFRE D''AFFAIRES '!I11</f>
        <v>44743</v>
      </c>
      <c r="J3" s="327">
        <f>'CHIFFRE D''AFFAIRES '!J11</f>
        <v>44774</v>
      </c>
      <c r="K3" s="327">
        <f>'CHIFFRE D''AFFAIRES '!K11</f>
        <v>44805</v>
      </c>
      <c r="L3" s="327">
        <f>'CHIFFRE D''AFFAIRES '!L11</f>
        <v>44835</v>
      </c>
      <c r="M3" s="327">
        <f>'CHIFFRE D''AFFAIRES '!M11</f>
        <v>44866</v>
      </c>
      <c r="N3" s="327">
        <f>'CHIFFRE D''AFFAIRES '!N11</f>
        <v>44896</v>
      </c>
      <c r="O3" s="157"/>
      <c r="P3" s="224"/>
      <c r="Q3" s="224"/>
      <c r="R3" s="157"/>
    </row>
    <row r="4" spans="1:18" ht="15" customHeight="1" thickBot="1">
      <c r="A4" s="157"/>
      <c r="B4" s="287" t="s">
        <v>25</v>
      </c>
      <c r="C4" s="286">
        <v>0</v>
      </c>
      <c r="D4" s="363">
        <f t="shared" ref="D4:N4" si="0">C113</f>
        <v>0</v>
      </c>
      <c r="E4" s="363">
        <f t="shared" si="0"/>
        <v>0</v>
      </c>
      <c r="F4" s="363">
        <f t="shared" si="0"/>
        <v>0</v>
      </c>
      <c r="G4" s="363">
        <f t="shared" si="0"/>
        <v>0</v>
      </c>
      <c r="H4" s="363">
        <f t="shared" si="0"/>
        <v>0</v>
      </c>
      <c r="I4" s="363">
        <f t="shared" si="0"/>
        <v>0</v>
      </c>
      <c r="J4" s="363">
        <f t="shared" si="0"/>
        <v>0</v>
      </c>
      <c r="K4" s="363">
        <f t="shared" si="0"/>
        <v>0</v>
      </c>
      <c r="L4" s="364">
        <f t="shared" si="0"/>
        <v>0</v>
      </c>
      <c r="M4" s="364">
        <f t="shared" si="0"/>
        <v>0</v>
      </c>
      <c r="N4" s="364">
        <f t="shared" si="0"/>
        <v>0</v>
      </c>
      <c r="O4" s="157"/>
      <c r="P4" s="544" t="s">
        <v>198</v>
      </c>
      <c r="Q4" s="544"/>
      <c r="R4" s="227" t="s">
        <v>199</v>
      </c>
    </row>
    <row r="5" spans="1:18" ht="15" customHeight="1">
      <c r="A5" s="157"/>
      <c r="B5" s="308" t="s">
        <v>154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6"/>
      <c r="O5" s="157"/>
      <c r="P5" s="228" t="s">
        <v>196</v>
      </c>
      <c r="Q5" s="229" t="s">
        <v>197</v>
      </c>
      <c r="R5" s="230"/>
    </row>
    <row r="6" spans="1:18">
      <c r="A6" s="157"/>
      <c r="B6" s="367" t="str">
        <f>'Compte de résultat'!B5</f>
        <v>Produit/Service 1</v>
      </c>
      <c r="C6" s="261">
        <f>(100%+'CHIFFRE D''AFFAIRES '!$K5)*'CHIFFRE D''AFFAIRES '!C14</f>
        <v>0</v>
      </c>
      <c r="D6" s="261">
        <f>(100%+'CHIFFRE D''AFFAIRES '!$K5)*'CHIFFRE D''AFFAIRES '!D14</f>
        <v>0</v>
      </c>
      <c r="E6" s="261">
        <f>(100%+'CHIFFRE D''AFFAIRES '!$K5)*'CHIFFRE D''AFFAIRES '!E14</f>
        <v>0</v>
      </c>
      <c r="F6" s="261">
        <f>(100%+'CHIFFRE D''AFFAIRES '!$K5)*'CHIFFRE D''AFFAIRES '!F14</f>
        <v>0</v>
      </c>
      <c r="G6" s="261">
        <f>(100%+'CHIFFRE D''AFFAIRES '!$K5)*'CHIFFRE D''AFFAIRES '!G14</f>
        <v>0</v>
      </c>
      <c r="H6" s="261">
        <f>(100%+'CHIFFRE D''AFFAIRES '!$K5)*'CHIFFRE D''AFFAIRES '!H14</f>
        <v>0</v>
      </c>
      <c r="I6" s="261">
        <f>(100%+'CHIFFRE D''AFFAIRES '!$K5)*'CHIFFRE D''AFFAIRES '!I14</f>
        <v>0</v>
      </c>
      <c r="J6" s="261">
        <f>(100%+'CHIFFRE D''AFFAIRES '!$K5)*'CHIFFRE D''AFFAIRES '!J14</f>
        <v>0</v>
      </c>
      <c r="K6" s="261">
        <f>(100%+'CHIFFRE D''AFFAIRES '!$K5)*'CHIFFRE D''AFFAIRES '!K14</f>
        <v>0</v>
      </c>
      <c r="L6" s="261">
        <f>(100%+'CHIFFRE D''AFFAIRES '!$K5)*'CHIFFRE D''AFFAIRES '!L14</f>
        <v>0</v>
      </c>
      <c r="M6" s="261">
        <f>(100%+'CHIFFRE D''AFFAIRES '!$K5)*'CHIFFRE D''AFFAIRES '!M14</f>
        <v>0</v>
      </c>
      <c r="N6" s="297">
        <f>(100%+'CHIFFRE D''AFFAIRES '!$K5)*'CHIFFRE D''AFFAIRES '!N14</f>
        <v>0</v>
      </c>
      <c r="O6" s="157"/>
      <c r="P6" s="232">
        <f>SUM(C6:N6)</f>
        <v>0</v>
      </c>
      <c r="Q6" s="232">
        <f>P6/(100%+'CHIFFRE D''AFFAIRES '!$K5)</f>
        <v>0</v>
      </c>
      <c r="R6" s="233"/>
    </row>
    <row r="7" spans="1:18">
      <c r="A7" s="157"/>
      <c r="B7" s="367" t="str">
        <f>'Compte de résultat'!B6</f>
        <v>Produit/Service 2</v>
      </c>
      <c r="C7" s="261">
        <f>(100%+'CHIFFRE D''AFFAIRES '!$K6)*'CHIFFRE D''AFFAIRES '!C17</f>
        <v>0</v>
      </c>
      <c r="D7" s="261">
        <f>(100%+'CHIFFRE D''AFFAIRES '!$K6)*'CHIFFRE D''AFFAIRES '!D17</f>
        <v>0</v>
      </c>
      <c r="E7" s="261">
        <f>(100%+'CHIFFRE D''AFFAIRES '!$K6)*'CHIFFRE D''AFFAIRES '!E17</f>
        <v>0</v>
      </c>
      <c r="F7" s="261">
        <f>(100%+'CHIFFRE D''AFFAIRES '!$K6)*'CHIFFRE D''AFFAIRES '!F17</f>
        <v>0</v>
      </c>
      <c r="G7" s="261">
        <f>(100%+'CHIFFRE D''AFFAIRES '!$K6)*'CHIFFRE D''AFFAIRES '!G17</f>
        <v>0</v>
      </c>
      <c r="H7" s="261">
        <f>(100%+'CHIFFRE D''AFFAIRES '!$K6)*'CHIFFRE D''AFFAIRES '!H17</f>
        <v>0</v>
      </c>
      <c r="I7" s="261">
        <f>(100%+'CHIFFRE D''AFFAIRES '!$K6)*'CHIFFRE D''AFFAIRES '!I17</f>
        <v>0</v>
      </c>
      <c r="J7" s="261">
        <f>(100%+'CHIFFRE D''AFFAIRES '!$K6)*'CHIFFRE D''AFFAIRES '!J17</f>
        <v>0</v>
      </c>
      <c r="K7" s="261">
        <f>(100%+'CHIFFRE D''AFFAIRES '!$K6)*'CHIFFRE D''AFFAIRES '!K17</f>
        <v>0</v>
      </c>
      <c r="L7" s="261">
        <f>(100%+'CHIFFRE D''AFFAIRES '!$K6)*'CHIFFRE D''AFFAIRES '!L17</f>
        <v>0</v>
      </c>
      <c r="M7" s="261">
        <f>(100%+'CHIFFRE D''AFFAIRES '!$K6)*'CHIFFRE D''AFFAIRES '!M17</f>
        <v>0</v>
      </c>
      <c r="N7" s="297">
        <f>(100%+'CHIFFRE D''AFFAIRES '!$K6)*'CHIFFRE D''AFFAIRES '!N17</f>
        <v>0</v>
      </c>
      <c r="O7" s="234"/>
      <c r="P7" s="232">
        <f>SUM(C7:N7)</f>
        <v>0</v>
      </c>
      <c r="Q7" s="232">
        <f>P7/(100%+'CHIFFRE D''AFFAIRES '!$K6)</f>
        <v>0</v>
      </c>
      <c r="R7" s="233"/>
    </row>
    <row r="8" spans="1:18">
      <c r="A8" s="157"/>
      <c r="B8" s="367" t="str">
        <f>'Compte de résultat'!B7</f>
        <v>Produit/Service 3</v>
      </c>
      <c r="C8" s="261">
        <f>(100%+'CHIFFRE D''AFFAIRES '!$K7)*'CHIFFRE D''AFFAIRES '!C20</f>
        <v>0</v>
      </c>
      <c r="D8" s="261">
        <f>(100%+'CHIFFRE D''AFFAIRES '!$K7)*'CHIFFRE D''AFFAIRES '!D20</f>
        <v>0</v>
      </c>
      <c r="E8" s="261">
        <f>(100%+'CHIFFRE D''AFFAIRES '!$K7)*'CHIFFRE D''AFFAIRES '!E20</f>
        <v>0</v>
      </c>
      <c r="F8" s="261">
        <f>(100%+'CHIFFRE D''AFFAIRES '!$K7)*'CHIFFRE D''AFFAIRES '!F20</f>
        <v>0</v>
      </c>
      <c r="G8" s="261">
        <f>(100%+'CHIFFRE D''AFFAIRES '!$K7)*'CHIFFRE D''AFFAIRES '!G20</f>
        <v>0</v>
      </c>
      <c r="H8" s="261">
        <f>(100%+'CHIFFRE D''AFFAIRES '!$K7)*'CHIFFRE D''AFFAIRES '!H20</f>
        <v>0</v>
      </c>
      <c r="I8" s="261">
        <f>(100%+'CHIFFRE D''AFFAIRES '!$K7)*'CHIFFRE D''AFFAIRES '!I20</f>
        <v>0</v>
      </c>
      <c r="J8" s="261">
        <f>(100%+'CHIFFRE D''AFFAIRES '!$K7)*'CHIFFRE D''AFFAIRES '!J20</f>
        <v>0</v>
      </c>
      <c r="K8" s="261">
        <f>(100%+'CHIFFRE D''AFFAIRES '!$K7)*'CHIFFRE D''AFFAIRES '!K20</f>
        <v>0</v>
      </c>
      <c r="L8" s="261">
        <f>(100%+'CHIFFRE D''AFFAIRES '!$K7)*'CHIFFRE D''AFFAIRES '!L20</f>
        <v>0</v>
      </c>
      <c r="M8" s="261">
        <f>(100%+'CHIFFRE D''AFFAIRES '!$K7)*'CHIFFRE D''AFFAIRES '!M20</f>
        <v>0</v>
      </c>
      <c r="N8" s="297">
        <f>(100%+'CHIFFRE D''AFFAIRES '!$K7)*'CHIFFRE D''AFFAIRES '!N20</f>
        <v>0</v>
      </c>
      <c r="O8" s="157"/>
      <c r="P8" s="232">
        <f>SUM(C8:N8)</f>
        <v>0</v>
      </c>
      <c r="Q8" s="232">
        <f>P8/(100%+'CHIFFRE D''AFFAIRES '!$K7)</f>
        <v>0</v>
      </c>
      <c r="R8" s="233"/>
    </row>
    <row r="9" spans="1:18">
      <c r="A9" s="157"/>
      <c r="B9" s="367" t="str">
        <f>'Compte de résultat'!B8</f>
        <v>Produit/Service 4</v>
      </c>
      <c r="C9" s="261">
        <f>(100%+'CHIFFRE D''AFFAIRES '!$K8)*'CHIFFRE D''AFFAIRES '!C23</f>
        <v>0</v>
      </c>
      <c r="D9" s="261">
        <f>(100%+'CHIFFRE D''AFFAIRES '!$K8)*'CHIFFRE D''AFFAIRES '!D23</f>
        <v>0</v>
      </c>
      <c r="E9" s="261">
        <f>(100%+'CHIFFRE D''AFFAIRES '!$K8)*'CHIFFRE D''AFFAIRES '!E23</f>
        <v>0</v>
      </c>
      <c r="F9" s="261">
        <f>(100%+'CHIFFRE D''AFFAIRES '!$K8)*'CHIFFRE D''AFFAIRES '!F23</f>
        <v>0</v>
      </c>
      <c r="G9" s="261">
        <f>(100%+'CHIFFRE D''AFFAIRES '!$K8)*'CHIFFRE D''AFFAIRES '!G23</f>
        <v>0</v>
      </c>
      <c r="H9" s="261">
        <f>(100%+'CHIFFRE D''AFFAIRES '!$K8)*'CHIFFRE D''AFFAIRES '!H23</f>
        <v>0</v>
      </c>
      <c r="I9" s="261">
        <f>(100%+'CHIFFRE D''AFFAIRES '!$K8)*'CHIFFRE D''AFFAIRES '!I23</f>
        <v>0</v>
      </c>
      <c r="J9" s="261">
        <f>(100%+'CHIFFRE D''AFFAIRES '!$K8)*'CHIFFRE D''AFFAIRES '!J23</f>
        <v>0</v>
      </c>
      <c r="K9" s="261">
        <f>(100%+'CHIFFRE D''AFFAIRES '!$K8)*'CHIFFRE D''AFFAIRES '!K23</f>
        <v>0</v>
      </c>
      <c r="L9" s="261">
        <f>(100%+'CHIFFRE D''AFFAIRES '!$K8)*'CHIFFRE D''AFFAIRES '!L23</f>
        <v>0</v>
      </c>
      <c r="M9" s="261">
        <f>(100%+'CHIFFRE D''AFFAIRES '!$K8)*'CHIFFRE D''AFFAIRES '!M23</f>
        <v>0</v>
      </c>
      <c r="N9" s="297">
        <f>(100%+'CHIFFRE D''AFFAIRES '!$K8)*'CHIFFRE D''AFFAIRES '!N23</f>
        <v>0</v>
      </c>
      <c r="O9" s="157"/>
      <c r="P9" s="232">
        <f>SUM(C9:N9)</f>
        <v>0</v>
      </c>
      <c r="Q9" s="232">
        <f>P9/(100%+'CHIFFRE D''AFFAIRES '!$K8)</f>
        <v>0</v>
      </c>
      <c r="R9" s="233"/>
    </row>
    <row r="10" spans="1:18" s="2" customFormat="1" ht="18" customHeight="1" thickBot="1">
      <c r="A10" s="304"/>
      <c r="B10" s="368" t="s">
        <v>274</v>
      </c>
      <c r="C10" s="369">
        <f>SUM(C6:C9)</f>
        <v>0</v>
      </c>
      <c r="D10" s="369">
        <f t="shared" ref="D10:N10" si="1">SUM(D6:D9)</f>
        <v>0</v>
      </c>
      <c r="E10" s="369">
        <f t="shared" si="1"/>
        <v>0</v>
      </c>
      <c r="F10" s="369">
        <f t="shared" si="1"/>
        <v>0</v>
      </c>
      <c r="G10" s="369">
        <f t="shared" si="1"/>
        <v>0</v>
      </c>
      <c r="H10" s="369">
        <f t="shared" si="1"/>
        <v>0</v>
      </c>
      <c r="I10" s="369">
        <f t="shared" si="1"/>
        <v>0</v>
      </c>
      <c r="J10" s="369">
        <f t="shared" si="1"/>
        <v>0</v>
      </c>
      <c r="K10" s="369">
        <f t="shared" si="1"/>
        <v>0</v>
      </c>
      <c r="L10" s="369">
        <f t="shared" si="1"/>
        <v>0</v>
      </c>
      <c r="M10" s="369">
        <f t="shared" si="1"/>
        <v>0</v>
      </c>
      <c r="N10" s="370">
        <f t="shared" si="1"/>
        <v>0</v>
      </c>
      <c r="O10" s="304"/>
      <c r="P10" s="305">
        <f>SUM(P6:P9)</f>
        <v>0</v>
      </c>
      <c r="Q10" s="306">
        <f>SUM(Q6:Q9)</f>
        <v>0</v>
      </c>
      <c r="R10" s="307"/>
    </row>
    <row r="11" spans="1:18" s="2" customFormat="1" ht="12.6" customHeight="1" thickBot="1">
      <c r="A11" s="304"/>
      <c r="B11" s="329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04"/>
      <c r="P11" s="305"/>
      <c r="Q11" s="306"/>
      <c r="R11" s="362"/>
    </row>
    <row r="12" spans="1:18" s="2" customFormat="1" ht="18" customHeight="1" thickBot="1">
      <c r="A12" s="304"/>
      <c r="B12" s="371" t="s">
        <v>483</v>
      </c>
      <c r="C12" s="372" t="str">
        <f>'CHIFFRE D''AFFAIRES '!C24</f>
        <v>0</v>
      </c>
      <c r="D12" s="372" t="str">
        <f>'CHIFFRE D''AFFAIRES '!D24</f>
        <v>0</v>
      </c>
      <c r="E12" s="372" t="str">
        <f>'CHIFFRE D''AFFAIRES '!E24</f>
        <v>0</v>
      </c>
      <c r="F12" s="372" t="str">
        <f>'CHIFFRE D''AFFAIRES '!F24</f>
        <v>0</v>
      </c>
      <c r="G12" s="372" t="str">
        <f>'CHIFFRE D''AFFAIRES '!G24</f>
        <v>0</v>
      </c>
      <c r="H12" s="372" t="str">
        <f>'CHIFFRE D''AFFAIRES '!H24</f>
        <v>0</v>
      </c>
      <c r="I12" s="372" t="str">
        <f>'CHIFFRE D''AFFAIRES '!I24</f>
        <v>0</v>
      </c>
      <c r="J12" s="372" t="str">
        <f>'CHIFFRE D''AFFAIRES '!J24</f>
        <v>0</v>
      </c>
      <c r="K12" s="372" t="str">
        <f>'CHIFFRE D''AFFAIRES '!K24</f>
        <v>0</v>
      </c>
      <c r="L12" s="372" t="str">
        <f>'CHIFFRE D''AFFAIRES '!L24</f>
        <v>0</v>
      </c>
      <c r="M12" s="372" t="str">
        <f>'CHIFFRE D''AFFAIRES '!M24</f>
        <v>0</v>
      </c>
      <c r="N12" s="373" t="str">
        <f>'CHIFFRE D''AFFAIRES '!N24</f>
        <v>0</v>
      </c>
      <c r="O12" s="304"/>
      <c r="P12" s="305"/>
      <c r="Q12" s="306"/>
      <c r="R12" s="362"/>
    </row>
    <row r="13" spans="1:18" s="2" customFormat="1" ht="12.6" customHeight="1" thickBot="1">
      <c r="A13" s="304"/>
      <c r="B13" s="329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04"/>
      <c r="P13" s="305"/>
      <c r="Q13" s="306"/>
      <c r="R13" s="362"/>
    </row>
    <row r="14" spans="1:18" ht="15" customHeight="1" thickBot="1">
      <c r="A14" s="157"/>
      <c r="B14" s="376" t="s">
        <v>28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6"/>
      <c r="O14" s="157"/>
      <c r="P14" s="228"/>
      <c r="Q14" s="229"/>
      <c r="R14" s="354"/>
    </row>
    <row r="15" spans="1:18" ht="12.75" customHeight="1">
      <c r="A15" s="157"/>
      <c r="B15" s="350" t="s">
        <v>426</v>
      </c>
      <c r="C15" s="283">
        <f>'Plan financement'!C34+'Plan financement'!C39</f>
        <v>0</v>
      </c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319"/>
      <c r="O15" s="339"/>
      <c r="P15" s="237">
        <f>SUM(C15:N15)</f>
        <v>0</v>
      </c>
      <c r="Q15" s="237">
        <f t="shared" ref="Q15:Q51" si="2">P15/1.2</f>
        <v>0</v>
      </c>
      <c r="R15" s="340"/>
    </row>
    <row r="16" spans="1:18">
      <c r="A16" s="157"/>
      <c r="B16" s="351" t="str">
        <f>'Compte de résultat'!B11</f>
        <v>Coût d'achat des marchandises vendues Produit/Service 1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377"/>
      <c r="O16" s="344"/>
      <c r="P16" s="232">
        <f t="shared" ref="P16:P57" si="3">SUM(C16:N16)</f>
        <v>0</v>
      </c>
      <c r="Q16" s="232">
        <f>P16/1.2</f>
        <v>0</v>
      </c>
      <c r="R16" s="345"/>
    </row>
    <row r="17" spans="1:18">
      <c r="A17" s="157"/>
      <c r="B17" s="351" t="str">
        <f>'Compte de résultat'!B12</f>
        <v>Coût d'achat des marchandises vendues Produit/Service 2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377"/>
      <c r="O17" s="344"/>
      <c r="P17" s="232">
        <f t="shared" ref="P17:P19" si="4">SUM(C17:N17)</f>
        <v>0</v>
      </c>
      <c r="Q17" s="232">
        <f t="shared" ref="Q17:Q19" si="5">P17/1.2</f>
        <v>0</v>
      </c>
      <c r="R17" s="345"/>
    </row>
    <row r="18" spans="1:18">
      <c r="A18" s="157"/>
      <c r="B18" s="351" t="str">
        <f>'Compte de résultat'!B13</f>
        <v>Coût d'achat des marchandises vendues Produit/Service 3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377"/>
      <c r="O18" s="344"/>
      <c r="P18" s="232">
        <f t="shared" si="4"/>
        <v>0</v>
      </c>
      <c r="Q18" s="232">
        <f t="shared" si="5"/>
        <v>0</v>
      </c>
      <c r="R18" s="345"/>
    </row>
    <row r="19" spans="1:18">
      <c r="A19" s="157"/>
      <c r="B19" s="351" t="str">
        <f>'Compte de résultat'!B14</f>
        <v>Coût d'achat des marchandises vendues Produit/Service 4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377"/>
      <c r="O19" s="344"/>
      <c r="P19" s="232">
        <f t="shared" si="4"/>
        <v>0</v>
      </c>
      <c r="Q19" s="232">
        <f t="shared" si="5"/>
        <v>0</v>
      </c>
      <c r="R19" s="345"/>
    </row>
    <row r="20" spans="1:18">
      <c r="A20" s="157"/>
      <c r="B20" s="351" t="str">
        <f>'Compte de résultat'!B15</f>
        <v>Coûts de livraison</v>
      </c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377"/>
      <c r="O20" s="344"/>
      <c r="P20" s="232"/>
      <c r="Q20" s="232"/>
      <c r="R20" s="345"/>
    </row>
    <row r="21" spans="1:18">
      <c r="A21" s="157"/>
      <c r="B21" s="351" t="str">
        <f>'Compte de résultat'!B16</f>
        <v>Matières consommables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377"/>
      <c r="O21" s="344"/>
      <c r="P21" s="232">
        <f t="shared" si="3"/>
        <v>0</v>
      </c>
      <c r="Q21" s="232">
        <f>P21/1.2</f>
        <v>0</v>
      </c>
      <c r="R21" s="345"/>
    </row>
    <row r="22" spans="1:18" ht="13.5" thickBot="1">
      <c r="A22" s="157"/>
      <c r="B22" s="352" t="str">
        <f>'Compte de résultat'!B17</f>
        <v>Emballages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378"/>
      <c r="O22" s="347"/>
      <c r="P22" s="239">
        <f t="shared" si="3"/>
        <v>0</v>
      </c>
      <c r="Q22" s="239">
        <f>P22/1.2</f>
        <v>0</v>
      </c>
      <c r="R22" s="349"/>
    </row>
    <row r="23" spans="1:18" ht="12.75" customHeight="1">
      <c r="A23" s="536"/>
      <c r="B23" s="350" t="s">
        <v>1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379"/>
      <c r="O23" s="339"/>
      <c r="P23" s="237">
        <f t="shared" si="3"/>
        <v>0</v>
      </c>
      <c r="Q23" s="237">
        <f>P23/1.2</f>
        <v>0</v>
      </c>
      <c r="R23" s="340"/>
    </row>
    <row r="24" spans="1:18">
      <c r="A24" s="536"/>
      <c r="B24" s="351" t="s">
        <v>4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377"/>
      <c r="O24" s="344"/>
      <c r="P24" s="232">
        <f t="shared" si="3"/>
        <v>0</v>
      </c>
      <c r="Q24" s="232">
        <f t="shared" si="2"/>
        <v>0</v>
      </c>
      <c r="R24" s="345"/>
    </row>
    <row r="25" spans="1:18">
      <c r="A25" s="536"/>
      <c r="B25" s="351" t="s">
        <v>464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377"/>
      <c r="O25" s="344"/>
      <c r="P25" s="232">
        <f t="shared" si="3"/>
        <v>0</v>
      </c>
      <c r="Q25" s="232">
        <f t="shared" si="2"/>
        <v>0</v>
      </c>
      <c r="R25" s="345"/>
    </row>
    <row r="26" spans="1:18">
      <c r="A26" s="536"/>
      <c r="B26" s="351" t="s">
        <v>31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377"/>
      <c r="O26" s="344"/>
      <c r="P26" s="232">
        <f t="shared" si="3"/>
        <v>0</v>
      </c>
      <c r="Q26" s="232">
        <f t="shared" si="2"/>
        <v>0</v>
      </c>
      <c r="R26" s="345"/>
    </row>
    <row r="27" spans="1:18">
      <c r="A27" s="536"/>
      <c r="B27" s="351" t="s">
        <v>44</v>
      </c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377"/>
      <c r="O27" s="344"/>
      <c r="P27" s="232">
        <f t="shared" ref="P27" si="6">SUM(C27:N27)</f>
        <v>0</v>
      </c>
      <c r="Q27" s="232">
        <f t="shared" ref="Q27" si="7">P27/1.2</f>
        <v>0</v>
      </c>
      <c r="R27" s="345"/>
    </row>
    <row r="28" spans="1:18">
      <c r="A28" s="536"/>
      <c r="B28" s="351" t="s">
        <v>433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377"/>
      <c r="O28" s="344"/>
      <c r="P28" s="232">
        <f t="shared" si="3"/>
        <v>0</v>
      </c>
      <c r="Q28" s="232">
        <f t="shared" si="2"/>
        <v>0</v>
      </c>
      <c r="R28" s="345"/>
    </row>
    <row r="29" spans="1:18" ht="13.5" thickBot="1">
      <c r="A29" s="536"/>
      <c r="B29" s="352" t="s">
        <v>336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378"/>
      <c r="O29" s="347"/>
      <c r="P29" s="239">
        <f t="shared" si="3"/>
        <v>0</v>
      </c>
      <c r="Q29" s="239">
        <f t="shared" si="2"/>
        <v>0</v>
      </c>
      <c r="R29" s="349"/>
    </row>
    <row r="30" spans="1:18" ht="12.75" customHeight="1">
      <c r="A30" s="157"/>
      <c r="B30" s="350" t="s">
        <v>454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379"/>
      <c r="O30" s="339"/>
      <c r="P30" s="237">
        <f t="shared" si="3"/>
        <v>0</v>
      </c>
      <c r="Q30" s="237">
        <f t="shared" si="2"/>
        <v>0</v>
      </c>
      <c r="R30" s="340"/>
    </row>
    <row r="31" spans="1:18">
      <c r="A31" s="157"/>
      <c r="B31" s="351" t="s">
        <v>331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377"/>
      <c r="O31" s="344"/>
      <c r="P31" s="232">
        <f>SUM(C30:N30)</f>
        <v>0</v>
      </c>
      <c r="Q31" s="232">
        <f>P31/1.2</f>
        <v>0</v>
      </c>
      <c r="R31" s="345"/>
    </row>
    <row r="32" spans="1:18">
      <c r="A32" s="157"/>
      <c r="B32" s="351" t="s">
        <v>332</v>
      </c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377"/>
      <c r="O32" s="344"/>
      <c r="P32" s="232">
        <f>SUM(C31:N31)</f>
        <v>0</v>
      </c>
      <c r="Q32" s="232">
        <f>P32/1.2</f>
        <v>0</v>
      </c>
      <c r="R32" s="345" t="s">
        <v>221</v>
      </c>
    </row>
    <row r="33" spans="1:21">
      <c r="A33" s="157"/>
      <c r="B33" s="351" t="s">
        <v>215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377"/>
      <c r="O33" s="344"/>
      <c r="P33" s="232">
        <f t="shared" si="3"/>
        <v>0</v>
      </c>
      <c r="Q33" s="232">
        <f t="shared" si="2"/>
        <v>0</v>
      </c>
      <c r="R33" s="345"/>
    </row>
    <row r="34" spans="1:21">
      <c r="A34" s="157"/>
      <c r="B34" s="351" t="s">
        <v>406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377"/>
      <c r="O34" s="344"/>
      <c r="P34" s="232">
        <f t="shared" si="3"/>
        <v>0</v>
      </c>
      <c r="Q34" s="232">
        <f t="shared" si="2"/>
        <v>0</v>
      </c>
      <c r="R34" s="345"/>
    </row>
    <row r="35" spans="1:21">
      <c r="A35" s="157"/>
      <c r="B35" s="351" t="s">
        <v>465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377"/>
      <c r="O35" s="344"/>
      <c r="P35" s="232">
        <f t="shared" si="3"/>
        <v>0</v>
      </c>
      <c r="Q35" s="240"/>
      <c r="R35" s="345" t="s">
        <v>221</v>
      </c>
    </row>
    <row r="36" spans="1:21">
      <c r="A36" s="157"/>
      <c r="B36" s="351" t="s">
        <v>32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377"/>
      <c r="O36" s="344"/>
      <c r="P36" s="232">
        <f t="shared" si="3"/>
        <v>0</v>
      </c>
      <c r="Q36" s="232">
        <f t="shared" si="2"/>
        <v>0</v>
      </c>
      <c r="R36" s="345"/>
    </row>
    <row r="37" spans="1:21">
      <c r="A37" s="157"/>
      <c r="B37" s="351" t="s">
        <v>466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77"/>
      <c r="O37" s="344"/>
      <c r="P37" s="232">
        <f t="shared" si="3"/>
        <v>0</v>
      </c>
      <c r="Q37" s="240">
        <f t="shared" si="2"/>
        <v>0</v>
      </c>
      <c r="R37" s="345"/>
    </row>
    <row r="38" spans="1:21">
      <c r="A38" s="157"/>
      <c r="B38" s="351" t="s">
        <v>467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77"/>
      <c r="O38" s="344"/>
      <c r="P38" s="232">
        <f t="shared" si="3"/>
        <v>0</v>
      </c>
      <c r="Q38" s="232">
        <f t="shared" si="2"/>
        <v>0</v>
      </c>
      <c r="R38" s="345"/>
    </row>
    <row r="39" spans="1:21">
      <c r="A39" s="157"/>
      <c r="B39" s="351" t="s">
        <v>219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377"/>
      <c r="O39" s="344"/>
      <c r="P39" s="232">
        <f>SUM(C39:N39)</f>
        <v>0</v>
      </c>
      <c r="Q39" s="232">
        <f>P39/1.2</f>
        <v>0</v>
      </c>
      <c r="R39" s="345"/>
    </row>
    <row r="40" spans="1:21">
      <c r="A40" s="157"/>
      <c r="B40" s="351" t="s">
        <v>324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377"/>
      <c r="O40" s="344"/>
      <c r="P40" s="232">
        <f t="shared" si="3"/>
        <v>0</v>
      </c>
      <c r="Q40" s="232">
        <f t="shared" si="2"/>
        <v>0</v>
      </c>
      <c r="R40" s="345"/>
    </row>
    <row r="41" spans="1:21">
      <c r="A41" s="157"/>
      <c r="B41" s="351" t="s">
        <v>455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377"/>
      <c r="O41" s="344"/>
      <c r="P41" s="232"/>
      <c r="Q41" s="232"/>
      <c r="R41" s="345"/>
    </row>
    <row r="42" spans="1:21">
      <c r="A42" s="157"/>
      <c r="B42" s="351" t="s">
        <v>456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377"/>
      <c r="O42" s="344"/>
      <c r="P42" s="232">
        <f t="shared" si="3"/>
        <v>0</v>
      </c>
      <c r="Q42" s="232">
        <f t="shared" si="2"/>
        <v>0</v>
      </c>
      <c r="R42" s="345"/>
    </row>
    <row r="43" spans="1:21" s="193" customFormat="1">
      <c r="A43" s="284"/>
      <c r="B43" s="351" t="s">
        <v>216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77"/>
      <c r="O43" s="342"/>
      <c r="P43" s="285">
        <f t="shared" si="3"/>
        <v>0</v>
      </c>
      <c r="Q43" s="285"/>
      <c r="R43" s="345" t="s">
        <v>221</v>
      </c>
      <c r="U43" s="193" t="s">
        <v>421</v>
      </c>
    </row>
    <row r="44" spans="1:21" s="193" customFormat="1">
      <c r="A44" s="284"/>
      <c r="B44" s="351" t="s">
        <v>468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377"/>
      <c r="O44" s="342"/>
      <c r="P44" s="285">
        <f t="shared" si="3"/>
        <v>0</v>
      </c>
      <c r="Q44" s="285">
        <f t="shared" si="2"/>
        <v>0</v>
      </c>
      <c r="R44" s="343"/>
    </row>
    <row r="45" spans="1:21">
      <c r="A45" s="157"/>
      <c r="B45" s="351" t="s">
        <v>322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377"/>
      <c r="O45" s="344"/>
      <c r="P45" s="232">
        <f t="shared" si="3"/>
        <v>0</v>
      </c>
      <c r="Q45" s="232">
        <f t="shared" si="2"/>
        <v>0</v>
      </c>
      <c r="R45" s="345"/>
    </row>
    <row r="46" spans="1:21" s="193" customFormat="1">
      <c r="A46" s="284"/>
      <c r="B46" s="351" t="s">
        <v>323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377"/>
      <c r="O46" s="342"/>
      <c r="P46" s="285">
        <f t="shared" si="3"/>
        <v>0</v>
      </c>
      <c r="Q46" s="285">
        <f t="shared" si="2"/>
        <v>0</v>
      </c>
      <c r="R46" s="343"/>
    </row>
    <row r="47" spans="1:21">
      <c r="A47" s="157"/>
      <c r="B47" s="351" t="s">
        <v>279</v>
      </c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377"/>
      <c r="O47" s="344"/>
      <c r="P47" s="232">
        <f t="shared" si="3"/>
        <v>0</v>
      </c>
      <c r="Q47" s="232">
        <f t="shared" si="2"/>
        <v>0</v>
      </c>
      <c r="R47" s="345"/>
    </row>
    <row r="48" spans="1:21">
      <c r="A48" s="157"/>
      <c r="B48" s="351" t="s">
        <v>469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377"/>
      <c r="O48" s="344"/>
      <c r="P48" s="232">
        <f t="shared" si="3"/>
        <v>0</v>
      </c>
      <c r="Q48" s="232">
        <f t="shared" si="2"/>
        <v>0</v>
      </c>
      <c r="R48" s="345"/>
    </row>
    <row r="49" spans="1:18">
      <c r="A49" s="157"/>
      <c r="B49" s="351" t="s">
        <v>434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377"/>
      <c r="O49" s="344"/>
      <c r="P49" s="232">
        <f t="shared" si="3"/>
        <v>0</v>
      </c>
      <c r="Q49" s="232">
        <f t="shared" si="2"/>
        <v>0</v>
      </c>
      <c r="R49" s="345"/>
    </row>
    <row r="50" spans="1:18">
      <c r="A50" s="157"/>
      <c r="B50" s="351" t="s">
        <v>333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380"/>
      <c r="O50" s="344"/>
      <c r="P50" s="232">
        <f t="shared" si="3"/>
        <v>0</v>
      </c>
      <c r="Q50" s="232">
        <f t="shared" si="2"/>
        <v>0</v>
      </c>
      <c r="R50" s="345"/>
    </row>
    <row r="51" spans="1:18" ht="13.5" thickBot="1">
      <c r="A51" s="157"/>
      <c r="B51" s="352" t="s">
        <v>334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81"/>
      <c r="O51" s="347"/>
      <c r="P51" s="239">
        <f t="shared" si="3"/>
        <v>0</v>
      </c>
      <c r="Q51" s="239">
        <f t="shared" si="2"/>
        <v>0</v>
      </c>
      <c r="R51" s="345" t="s">
        <v>221</v>
      </c>
    </row>
    <row r="52" spans="1:18" ht="12.75" customHeight="1">
      <c r="A52" s="157"/>
      <c r="B52" s="338" t="s">
        <v>473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382"/>
      <c r="O52" s="339"/>
      <c r="P52" s="237">
        <f t="shared" si="3"/>
        <v>0</v>
      </c>
      <c r="Q52" s="241"/>
      <c r="R52" s="340" t="s">
        <v>221</v>
      </c>
    </row>
    <row r="53" spans="1:18" s="193" customFormat="1">
      <c r="A53" s="284"/>
      <c r="B53" s="341" t="s">
        <v>449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377"/>
      <c r="O53" s="342"/>
      <c r="P53" s="285">
        <f t="shared" si="3"/>
        <v>0</v>
      </c>
      <c r="Q53" s="285"/>
      <c r="R53" s="343" t="s">
        <v>221</v>
      </c>
    </row>
    <row r="54" spans="1:18" s="193" customFormat="1">
      <c r="A54" s="284"/>
      <c r="B54" s="341" t="s">
        <v>214</v>
      </c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377"/>
      <c r="O54" s="342"/>
      <c r="P54" s="285">
        <f t="shared" si="3"/>
        <v>0</v>
      </c>
      <c r="Q54" s="285"/>
      <c r="R54" s="343" t="s">
        <v>221</v>
      </c>
    </row>
    <row r="55" spans="1:18" s="193" customFormat="1">
      <c r="A55" s="284"/>
      <c r="B55" s="341" t="s">
        <v>471</v>
      </c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377"/>
      <c r="O55" s="342"/>
      <c r="P55" s="285"/>
      <c r="Q55" s="285"/>
      <c r="R55" s="343" t="s">
        <v>221</v>
      </c>
    </row>
    <row r="56" spans="1:18">
      <c r="A56" s="157"/>
      <c r="B56" s="341" t="s">
        <v>217</v>
      </c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377"/>
      <c r="O56" s="344"/>
      <c r="P56" s="232">
        <f t="shared" si="3"/>
        <v>0</v>
      </c>
      <c r="Q56" s="240"/>
      <c r="R56" s="345" t="s">
        <v>221</v>
      </c>
    </row>
    <row r="57" spans="1:18" ht="13.5" thickBot="1">
      <c r="A57" s="157"/>
      <c r="B57" s="346" t="s">
        <v>218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378"/>
      <c r="O57" s="347"/>
      <c r="P57" s="239">
        <f t="shared" si="3"/>
        <v>0</v>
      </c>
      <c r="Q57" s="348"/>
      <c r="R57" s="349" t="s">
        <v>221</v>
      </c>
    </row>
    <row r="58" spans="1:18" s="292" customFormat="1" ht="15" customHeight="1" thickBot="1">
      <c r="A58" s="288"/>
      <c r="B58" s="368" t="s">
        <v>272</v>
      </c>
      <c r="C58" s="383">
        <f t="shared" ref="C58:N58" si="8">SUM(C15:C57)</f>
        <v>0</v>
      </c>
      <c r="D58" s="383">
        <f t="shared" si="8"/>
        <v>0</v>
      </c>
      <c r="E58" s="383">
        <f t="shared" si="8"/>
        <v>0</v>
      </c>
      <c r="F58" s="383">
        <f t="shared" si="8"/>
        <v>0</v>
      </c>
      <c r="G58" s="383">
        <f t="shared" si="8"/>
        <v>0</v>
      </c>
      <c r="H58" s="383">
        <f t="shared" si="8"/>
        <v>0</v>
      </c>
      <c r="I58" s="383">
        <f t="shared" si="8"/>
        <v>0</v>
      </c>
      <c r="J58" s="383">
        <f t="shared" si="8"/>
        <v>0</v>
      </c>
      <c r="K58" s="383">
        <f t="shared" si="8"/>
        <v>0</v>
      </c>
      <c r="L58" s="383">
        <f t="shared" si="8"/>
        <v>0</v>
      </c>
      <c r="M58" s="383">
        <f t="shared" si="8"/>
        <v>0</v>
      </c>
      <c r="N58" s="384">
        <f t="shared" si="8"/>
        <v>0</v>
      </c>
      <c r="O58" s="288"/>
      <c r="P58" s="289">
        <f>SUM(P15:P57)</f>
        <v>0</v>
      </c>
      <c r="Q58" s="290">
        <f>SUM(Q15:Q57)</f>
        <v>0</v>
      </c>
      <c r="R58" s="337"/>
    </row>
    <row r="59" spans="1:18" s="97" customFormat="1" ht="20.100000000000001" customHeight="1">
      <c r="A59" s="242"/>
      <c r="B59" s="374" t="s">
        <v>155</v>
      </c>
      <c r="C59" s="375">
        <f t="shared" ref="C59:N59" si="9">C10-C58</f>
        <v>0</v>
      </c>
      <c r="D59" s="375">
        <f t="shared" si="9"/>
        <v>0</v>
      </c>
      <c r="E59" s="375">
        <f t="shared" si="9"/>
        <v>0</v>
      </c>
      <c r="F59" s="375">
        <f t="shared" si="9"/>
        <v>0</v>
      </c>
      <c r="G59" s="375">
        <f t="shared" si="9"/>
        <v>0</v>
      </c>
      <c r="H59" s="375">
        <f t="shared" si="9"/>
        <v>0</v>
      </c>
      <c r="I59" s="375">
        <f t="shared" si="9"/>
        <v>0</v>
      </c>
      <c r="J59" s="375">
        <f t="shared" si="9"/>
        <v>0</v>
      </c>
      <c r="K59" s="375">
        <f t="shared" si="9"/>
        <v>0</v>
      </c>
      <c r="L59" s="375">
        <f t="shared" si="9"/>
        <v>0</v>
      </c>
      <c r="M59" s="375">
        <f t="shared" si="9"/>
        <v>0</v>
      </c>
      <c r="N59" s="375">
        <f t="shared" si="9"/>
        <v>0</v>
      </c>
      <c r="O59" s="242"/>
      <c r="P59" s="243"/>
      <c r="Q59" s="243"/>
      <c r="R59" s="244"/>
    </row>
    <row r="60" spans="1:18" s="98" customFormat="1" ht="10.5" customHeight="1" thickBot="1">
      <c r="A60" s="245"/>
      <c r="B60" s="293"/>
      <c r="C60" s="551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3"/>
      <c r="O60" s="245"/>
      <c r="P60" s="246"/>
      <c r="Q60" s="246"/>
      <c r="R60" s="245"/>
    </row>
    <row r="61" spans="1:18" ht="15" customHeight="1">
      <c r="A61" s="157"/>
      <c r="B61" s="308" t="s">
        <v>153</v>
      </c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10"/>
      <c r="O61" s="157"/>
      <c r="P61" s="228" t="s">
        <v>196</v>
      </c>
      <c r="Q61" s="229" t="s">
        <v>197</v>
      </c>
      <c r="R61" s="230"/>
    </row>
    <row r="62" spans="1:18">
      <c r="A62" s="157"/>
      <c r="B62" s="296" t="s">
        <v>164</v>
      </c>
      <c r="C62" s="261">
        <f>'Plan financement'!C53+'Plan financement'!C54+'Plan financement'!C55+'Plan financement'!C56+'Plan financement'!C57</f>
        <v>0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97"/>
      <c r="O62" s="157"/>
      <c r="P62" s="232">
        <f>SUM(C62:N62)</f>
        <v>0</v>
      </c>
      <c r="Q62" s="240"/>
      <c r="R62" s="233"/>
    </row>
    <row r="63" spans="1:18">
      <c r="A63" s="157"/>
      <c r="B63" s="296" t="str">
        <f>'Plan financement'!B58</f>
        <v>Prêt d'honneur IPA</v>
      </c>
      <c r="C63" s="261">
        <f>'Plan financement'!C58</f>
        <v>0</v>
      </c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97"/>
      <c r="O63" s="157"/>
      <c r="P63" s="232">
        <f>SUM(C63:N63)</f>
        <v>0</v>
      </c>
      <c r="Q63" s="240"/>
      <c r="R63" s="233"/>
    </row>
    <row r="64" spans="1:18">
      <c r="A64" s="157"/>
      <c r="B64" s="296" t="str">
        <f>'Plan financement'!B59</f>
        <v>Prêt d'Honneur BPI (Créa/Reprise/Croissance)</v>
      </c>
      <c r="C64" s="261">
        <f>'Plan financement'!C59</f>
        <v>0</v>
      </c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97"/>
      <c r="O64" s="157"/>
      <c r="P64" s="232">
        <f t="shared" ref="P64:P71" si="10">SUM(C64:N64)</f>
        <v>0</v>
      </c>
      <c r="Q64" s="240"/>
      <c r="R64" s="233"/>
    </row>
    <row r="65" spans="1:18">
      <c r="A65" s="157"/>
      <c r="B65" s="296" t="str">
        <f>'Plan financement'!B60</f>
        <v>Prêt d'Honneur Solidaire BPI</v>
      </c>
      <c r="C65" s="261">
        <f>'Plan financement'!C60</f>
        <v>0</v>
      </c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97"/>
      <c r="O65" s="157"/>
      <c r="P65" s="232">
        <f t="shared" si="10"/>
        <v>0</v>
      </c>
      <c r="Q65" s="240"/>
      <c r="R65" s="233"/>
    </row>
    <row r="66" spans="1:18">
      <c r="A66" s="157"/>
      <c r="B66" s="296" t="str">
        <f>'Plan financement'!B44</f>
        <v>Crédit Vendeur</v>
      </c>
      <c r="C66" s="261">
        <f>'Plan financement'!C61</f>
        <v>0</v>
      </c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97"/>
      <c r="O66" s="157"/>
      <c r="P66" s="232">
        <f t="shared" si="10"/>
        <v>0</v>
      </c>
      <c r="Q66" s="240"/>
      <c r="R66" s="233"/>
    </row>
    <row r="67" spans="1:18">
      <c r="A67" s="157"/>
      <c r="B67" s="296" t="str">
        <f>'Plan financement'!B63</f>
        <v xml:space="preserve">Emprunt bancaire </v>
      </c>
      <c r="C67" s="261">
        <f>'Plan financement'!C63</f>
        <v>0</v>
      </c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97"/>
      <c r="O67" s="157"/>
      <c r="P67" s="232">
        <f t="shared" si="10"/>
        <v>0</v>
      </c>
      <c r="Q67" s="240"/>
      <c r="R67" s="233"/>
    </row>
    <row r="68" spans="1:18">
      <c r="A68" s="157"/>
      <c r="B68" s="296" t="str">
        <f>'Plan financement'!B64</f>
        <v>Prêt relais de TVA</v>
      </c>
      <c r="C68" s="261">
        <f>'Plan financement'!C64</f>
        <v>0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97"/>
      <c r="O68" s="157"/>
      <c r="P68" s="232">
        <f t="shared" si="10"/>
        <v>0</v>
      </c>
      <c r="Q68" s="240"/>
      <c r="R68" s="233"/>
    </row>
    <row r="69" spans="1:18">
      <c r="A69" s="157"/>
      <c r="B69" s="296" t="str">
        <f>'Plan financement'!B65</f>
        <v>Prêt Créasol</v>
      </c>
      <c r="C69" s="261">
        <f>'Plan financement'!C65</f>
        <v>0</v>
      </c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97"/>
      <c r="O69" s="157"/>
      <c r="P69" s="232">
        <f t="shared" si="10"/>
        <v>0</v>
      </c>
      <c r="Q69" s="240"/>
      <c r="R69" s="233"/>
    </row>
    <row r="70" spans="1:18">
      <c r="A70" s="157"/>
      <c r="B70" s="298" t="str">
        <f>'Plan financement'!B66</f>
        <v>Autre emprunt (précisez)</v>
      </c>
      <c r="C70" s="261">
        <f>'Plan financement'!C66</f>
        <v>0</v>
      </c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99"/>
      <c r="O70" s="157"/>
      <c r="P70" s="232">
        <f t="shared" si="10"/>
        <v>0</v>
      </c>
      <c r="Q70" s="240"/>
      <c r="R70" s="233"/>
    </row>
    <row r="71" spans="1:18">
      <c r="A71" s="157"/>
      <c r="B71" s="298" t="str">
        <f>'Plan financement'!B67</f>
        <v>Subventions (précisez)</v>
      </c>
      <c r="C71" s="261">
        <f>'Plan financement'!C67</f>
        <v>0</v>
      </c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99"/>
      <c r="O71" s="157"/>
      <c r="P71" s="232">
        <f t="shared" si="10"/>
        <v>0</v>
      </c>
      <c r="Q71" s="240"/>
      <c r="R71" s="233"/>
    </row>
    <row r="72" spans="1:18" s="292" customFormat="1" ht="15" customHeight="1">
      <c r="A72" s="288"/>
      <c r="B72" s="330" t="s">
        <v>273</v>
      </c>
      <c r="C72" s="328">
        <f>SUM(C62:C71)</f>
        <v>0</v>
      </c>
      <c r="D72" s="328">
        <f t="shared" ref="D72:N72" si="11">SUM(D62:D71)</f>
        <v>0</v>
      </c>
      <c r="E72" s="328">
        <f t="shared" si="11"/>
        <v>0</v>
      </c>
      <c r="F72" s="328">
        <f t="shared" si="11"/>
        <v>0</v>
      </c>
      <c r="G72" s="328">
        <f t="shared" si="11"/>
        <v>0</v>
      </c>
      <c r="H72" s="328">
        <f t="shared" si="11"/>
        <v>0</v>
      </c>
      <c r="I72" s="328">
        <f t="shared" si="11"/>
        <v>0</v>
      </c>
      <c r="J72" s="328">
        <f t="shared" si="11"/>
        <v>0</v>
      </c>
      <c r="K72" s="328">
        <f t="shared" si="11"/>
        <v>0</v>
      </c>
      <c r="L72" s="328">
        <f t="shared" si="11"/>
        <v>0</v>
      </c>
      <c r="M72" s="328">
        <f t="shared" si="11"/>
        <v>0</v>
      </c>
      <c r="N72" s="331">
        <f t="shared" si="11"/>
        <v>0</v>
      </c>
      <c r="O72" s="288"/>
      <c r="P72" s="289">
        <f>SUM(P62:P71)</f>
        <v>0</v>
      </c>
      <c r="Q72" s="290"/>
      <c r="R72" s="291"/>
    </row>
    <row r="73" spans="1:18" ht="15" customHeight="1" thickBot="1">
      <c r="A73" s="157"/>
      <c r="B73" s="386" t="s">
        <v>29</v>
      </c>
      <c r="C73" s="546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8"/>
      <c r="O73" s="157"/>
      <c r="P73" s="247"/>
      <c r="Q73" s="247"/>
      <c r="R73" s="248"/>
    </row>
    <row r="74" spans="1:18">
      <c r="A74" s="157"/>
      <c r="B74" s="385" t="str">
        <f>'Plan financement'!B4</f>
        <v>Frais d'établissement (greffe, JO, honoraires de constitution…)</v>
      </c>
      <c r="C74" s="262">
        <f>'Plan financement'!C4</f>
        <v>0</v>
      </c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320"/>
      <c r="O74" s="157"/>
      <c r="P74" s="232">
        <f t="shared" ref="P74:P96" si="12">SUM(C74:N74)</f>
        <v>0</v>
      </c>
      <c r="Q74" s="240"/>
      <c r="R74" s="233"/>
    </row>
    <row r="75" spans="1:18">
      <c r="A75" s="157"/>
      <c r="B75" s="296" t="str">
        <f>'Plan financement'!B5</f>
        <v>Honoraires juridiques et comptables en création</v>
      </c>
      <c r="C75" s="261">
        <f>'Plan financement'!C5*1.2</f>
        <v>0</v>
      </c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320"/>
      <c r="O75" s="157"/>
      <c r="P75" s="232">
        <f t="shared" si="12"/>
        <v>0</v>
      </c>
      <c r="Q75" s="232">
        <f t="shared" ref="Q75:Q97" si="13">P75/1.2</f>
        <v>0</v>
      </c>
      <c r="R75" s="233"/>
    </row>
    <row r="76" spans="1:18">
      <c r="A76" s="157"/>
      <c r="B76" s="296" t="str">
        <f>'Plan financement'!B6</f>
        <v>Honoraires autres (agence immo, architecte…)</v>
      </c>
      <c r="C76" s="261">
        <f>'Plan financement'!C6*1.2</f>
        <v>0</v>
      </c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320"/>
      <c r="O76" s="157"/>
      <c r="P76" s="232">
        <f t="shared" si="12"/>
        <v>0</v>
      </c>
      <c r="Q76" s="232">
        <f t="shared" si="13"/>
        <v>0</v>
      </c>
      <c r="R76" s="233"/>
    </row>
    <row r="77" spans="1:18">
      <c r="A77" s="157"/>
      <c r="B77" s="296" t="str">
        <f>'Plan financement'!B7</f>
        <v>Frais de R&amp;D, études</v>
      </c>
      <c r="C77" s="261">
        <f>'Plan financement'!C7*1.2</f>
        <v>0</v>
      </c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320"/>
      <c r="O77" s="157"/>
      <c r="P77" s="232">
        <f t="shared" si="12"/>
        <v>0</v>
      </c>
      <c r="Q77" s="232">
        <f t="shared" si="13"/>
        <v>0</v>
      </c>
      <c r="R77" s="233"/>
    </row>
    <row r="78" spans="1:18">
      <c r="A78" s="157"/>
      <c r="B78" s="296" t="str">
        <f>'Plan financement'!B8</f>
        <v>Droits d'entrée Franchise, Marque, Concession</v>
      </c>
      <c r="C78" s="261">
        <f>'Plan financement'!C8*1.2</f>
        <v>0</v>
      </c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320"/>
      <c r="O78" s="157"/>
      <c r="P78" s="232">
        <f t="shared" si="12"/>
        <v>0</v>
      </c>
      <c r="Q78" s="232">
        <f t="shared" si="13"/>
        <v>0</v>
      </c>
      <c r="R78" s="233"/>
    </row>
    <row r="79" spans="1:18">
      <c r="A79" s="157"/>
      <c r="B79" s="296" t="str">
        <f>'Plan financement'!B9</f>
        <v>Fonds de commerce (immo incorporelle)</v>
      </c>
      <c r="C79" s="261">
        <f>'Plan financement'!C9</f>
        <v>0</v>
      </c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97"/>
      <c r="O79" s="157"/>
      <c r="P79" s="232">
        <f>SUM(C79:N79)</f>
        <v>0</v>
      </c>
      <c r="Q79" s="240"/>
      <c r="R79" s="233" t="s">
        <v>221</v>
      </c>
    </row>
    <row r="80" spans="1:18">
      <c r="A80" s="157"/>
      <c r="B80" s="296" t="str">
        <f>'Plan financement'!B10</f>
        <v>Droit au Bail / Pas de Porte</v>
      </c>
      <c r="C80" s="261">
        <f>'Plan financement'!C10</f>
        <v>0</v>
      </c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97"/>
      <c r="O80" s="157"/>
      <c r="P80" s="232">
        <f>SUM(C80:N80)</f>
        <v>0</v>
      </c>
      <c r="Q80" s="240"/>
      <c r="R80" s="233" t="s">
        <v>221</v>
      </c>
    </row>
    <row r="81" spans="1:18">
      <c r="A81" s="157"/>
      <c r="B81" s="296" t="str">
        <f>'Plan financement'!B11</f>
        <v>Droits d'enregistrement</v>
      </c>
      <c r="C81" s="261">
        <f>'Plan financement'!C11</f>
        <v>0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97"/>
      <c r="O81" s="157"/>
      <c r="P81" s="232">
        <f t="shared" si="12"/>
        <v>0</v>
      </c>
      <c r="Q81" s="240"/>
      <c r="R81" s="233" t="s">
        <v>221</v>
      </c>
    </row>
    <row r="82" spans="1:18">
      <c r="A82" s="157"/>
      <c r="B82" s="296" t="str">
        <f>'Plan financement'!B12</f>
        <v>Enregistrement à l'INPI</v>
      </c>
      <c r="C82" s="261">
        <f>'Plan financement'!C12*1.2</f>
        <v>0</v>
      </c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97"/>
      <c r="O82" s="157"/>
      <c r="P82" s="232">
        <f t="shared" si="12"/>
        <v>0</v>
      </c>
      <c r="Q82" s="232">
        <f t="shared" si="13"/>
        <v>0</v>
      </c>
      <c r="R82" s="233"/>
    </row>
    <row r="83" spans="1:18">
      <c r="A83" s="157"/>
      <c r="B83" s="296" t="str">
        <f>'Plan financement'!B13</f>
        <v>Garantie sur prêt bancaire (BPI, SOCAMA…)</v>
      </c>
      <c r="C83" s="261">
        <f>'Plan financement'!C13</f>
        <v>0</v>
      </c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97"/>
      <c r="O83" s="157"/>
      <c r="P83" s="232">
        <f t="shared" si="12"/>
        <v>0</v>
      </c>
      <c r="Q83" s="240"/>
      <c r="R83" s="233" t="s">
        <v>221</v>
      </c>
    </row>
    <row r="84" spans="1:18">
      <c r="A84" s="157"/>
      <c r="B84" s="296" t="str">
        <f>'Plan financement'!B14</f>
        <v>Site internet</v>
      </c>
      <c r="C84" s="261">
        <f>'Plan financement'!C14*1.2</f>
        <v>0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97"/>
      <c r="O84" s="157"/>
      <c r="P84" s="232">
        <f t="shared" si="12"/>
        <v>0</v>
      </c>
      <c r="Q84" s="232">
        <f t="shared" si="13"/>
        <v>0</v>
      </c>
      <c r="R84" s="233"/>
    </row>
    <row r="85" spans="1:18">
      <c r="A85" s="157"/>
      <c r="B85" s="296" t="str">
        <f>'Plan financement'!B15</f>
        <v>Formations (HACCP, CMA…)</v>
      </c>
      <c r="C85" s="261">
        <f>'Plan financement'!C15*1.2</f>
        <v>0</v>
      </c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97"/>
      <c r="O85" s="157"/>
      <c r="P85" s="232">
        <f t="shared" si="12"/>
        <v>0</v>
      </c>
      <c r="Q85" s="232">
        <f t="shared" si="13"/>
        <v>0</v>
      </c>
      <c r="R85" s="233"/>
    </row>
    <row r="86" spans="1:18">
      <c r="A86" s="157"/>
      <c r="B86" s="298" t="str">
        <f>'Plan financement'!B16</f>
        <v>Licence, logiciel (acquisition) logiciel professionnel</v>
      </c>
      <c r="C86" s="286">
        <f>'Plan financement'!C16*1.2</f>
        <v>0</v>
      </c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99"/>
      <c r="O86" s="157"/>
      <c r="P86" s="232">
        <f t="shared" si="12"/>
        <v>0</v>
      </c>
      <c r="Q86" s="232">
        <f t="shared" si="13"/>
        <v>0</v>
      </c>
      <c r="R86" s="233"/>
    </row>
    <row r="87" spans="1:18" ht="13.5" thickBot="1">
      <c r="A87" s="157"/>
      <c r="B87" s="298" t="str">
        <f>'Plan financement'!B17</f>
        <v>Autre (précisez)</v>
      </c>
      <c r="C87" s="286">
        <f>'Plan financement'!C17*1.2</f>
        <v>0</v>
      </c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99"/>
      <c r="O87" s="157"/>
      <c r="P87" s="235">
        <f>SUM(C87:N87)</f>
        <v>0</v>
      </c>
      <c r="Q87" s="235">
        <f t="shared" ref="Q87" si="14">P87/1.2</f>
        <v>0</v>
      </c>
      <c r="R87" s="236"/>
    </row>
    <row r="88" spans="1:18">
      <c r="A88" s="157"/>
      <c r="B88" s="300" t="str">
        <f>'Plan financement'!B19</f>
        <v>Terrains et constructions</v>
      </c>
      <c r="C88" s="283">
        <f>'Plan financement'!C19*1.2</f>
        <v>0</v>
      </c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319"/>
      <c r="O88" s="157"/>
      <c r="P88" s="237">
        <f t="shared" si="12"/>
        <v>0</v>
      </c>
      <c r="Q88" s="237">
        <f t="shared" si="13"/>
        <v>0</v>
      </c>
      <c r="R88" s="238"/>
    </row>
    <row r="89" spans="1:18">
      <c r="A89" s="157"/>
      <c r="B89" s="296" t="str">
        <f>'Plan financement'!B20</f>
        <v>Enseigne / devanture</v>
      </c>
      <c r="C89" s="261">
        <f>'Plan financement'!C20*1.2</f>
        <v>0</v>
      </c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97"/>
      <c r="O89" s="157"/>
      <c r="P89" s="232">
        <f t="shared" si="12"/>
        <v>0</v>
      </c>
      <c r="Q89" s="232">
        <f t="shared" si="13"/>
        <v>0</v>
      </c>
      <c r="R89" s="233"/>
    </row>
    <row r="90" spans="1:18">
      <c r="A90" s="157"/>
      <c r="B90" s="296" t="str">
        <f>'Plan financement'!B21</f>
        <v>Véhicules</v>
      </c>
      <c r="C90" s="261">
        <f>'Plan financement'!C21*1.2</f>
        <v>0</v>
      </c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97"/>
      <c r="O90" s="157"/>
      <c r="P90" s="232">
        <f t="shared" si="12"/>
        <v>0</v>
      </c>
      <c r="Q90" s="232">
        <f t="shared" si="13"/>
        <v>0</v>
      </c>
      <c r="R90" s="233"/>
    </row>
    <row r="91" spans="1:18">
      <c r="A91" s="157"/>
      <c r="B91" s="296" t="str">
        <f>'Plan financement'!B22</f>
        <v xml:space="preserve">Aménagement, installation et travaux </v>
      </c>
      <c r="C91" s="261">
        <f>'Plan financement'!C22*1.2</f>
        <v>0</v>
      </c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97"/>
      <c r="O91" s="157"/>
      <c r="P91" s="232">
        <f t="shared" si="12"/>
        <v>0</v>
      </c>
      <c r="Q91" s="232">
        <f t="shared" si="13"/>
        <v>0</v>
      </c>
      <c r="R91" s="233"/>
    </row>
    <row r="92" spans="1:18">
      <c r="A92" s="157"/>
      <c r="B92" s="296" t="str">
        <f>'Plan financement'!B23</f>
        <v>Fonds de commerce (immos corporelles)</v>
      </c>
      <c r="C92" s="261">
        <f>'Plan financement'!C23</f>
        <v>0</v>
      </c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97"/>
      <c r="O92" s="157"/>
      <c r="P92" s="232">
        <f t="shared" si="12"/>
        <v>0</v>
      </c>
      <c r="Q92" s="240"/>
      <c r="R92" s="233" t="s">
        <v>221</v>
      </c>
    </row>
    <row r="93" spans="1:18">
      <c r="A93" s="157"/>
      <c r="B93" s="296" t="str">
        <f>'Plan financement'!B24</f>
        <v>Mobilier</v>
      </c>
      <c r="C93" s="261">
        <f>'Plan financement'!C24*1.2</f>
        <v>0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97"/>
      <c r="O93" s="157"/>
      <c r="P93" s="232">
        <f t="shared" si="12"/>
        <v>0</v>
      </c>
      <c r="Q93" s="232">
        <f t="shared" si="13"/>
        <v>0</v>
      </c>
      <c r="R93" s="233"/>
    </row>
    <row r="94" spans="1:18">
      <c r="A94" s="157"/>
      <c r="B94" s="296" t="str">
        <f>'Plan financement'!B25</f>
        <v>Outillage professionnel</v>
      </c>
      <c r="C94" s="261">
        <f>'Plan financement'!C25*1.2</f>
        <v>0</v>
      </c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97"/>
      <c r="O94" s="157"/>
      <c r="P94" s="232">
        <f t="shared" si="12"/>
        <v>0</v>
      </c>
      <c r="Q94" s="232">
        <f t="shared" si="13"/>
        <v>0</v>
      </c>
      <c r="R94" s="233"/>
    </row>
    <row r="95" spans="1:18">
      <c r="A95" s="157"/>
      <c r="B95" s="296" t="str">
        <f>'Plan financement'!B26</f>
        <v>Matériel de bureau</v>
      </c>
      <c r="C95" s="261">
        <f>'Plan financement'!C26*1.2</f>
        <v>0</v>
      </c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97"/>
      <c r="O95" s="157"/>
      <c r="P95" s="232">
        <f t="shared" si="12"/>
        <v>0</v>
      </c>
      <c r="Q95" s="232">
        <f t="shared" si="13"/>
        <v>0</v>
      </c>
      <c r="R95" s="233"/>
    </row>
    <row r="96" spans="1:18">
      <c r="A96" s="157"/>
      <c r="B96" s="296" t="str">
        <f>'Plan financement'!B27</f>
        <v>Matériel Informatique</v>
      </c>
      <c r="C96" s="261">
        <f>'Plan financement'!C27*1.2</f>
        <v>0</v>
      </c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97"/>
      <c r="O96" s="157"/>
      <c r="P96" s="232">
        <f t="shared" si="12"/>
        <v>0</v>
      </c>
      <c r="Q96" s="232">
        <f t="shared" si="13"/>
        <v>0</v>
      </c>
      <c r="R96" s="233"/>
    </row>
    <row r="97" spans="1:18">
      <c r="A97" s="157"/>
      <c r="B97" s="296" t="str">
        <f>'Plan financement'!B28</f>
        <v>Terrasse</v>
      </c>
      <c r="C97" s="261">
        <f>'Plan financement'!C28*1.2</f>
        <v>0</v>
      </c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97"/>
      <c r="O97" s="157"/>
      <c r="P97" s="232">
        <f t="shared" ref="P97" si="15">SUM(C97:N97)</f>
        <v>0</v>
      </c>
      <c r="Q97" s="232">
        <f t="shared" si="13"/>
        <v>0</v>
      </c>
      <c r="R97" s="233"/>
    </row>
    <row r="98" spans="1:18">
      <c r="A98" s="157"/>
      <c r="B98" s="296" t="str">
        <f>'Plan financement'!B29</f>
        <v>Autre (précisez)</v>
      </c>
      <c r="C98" s="261">
        <f>'Plan financement'!C29*1.2</f>
        <v>0</v>
      </c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99"/>
      <c r="O98" s="157"/>
      <c r="P98" s="232">
        <f>SUM(C98:N98)</f>
        <v>0</v>
      </c>
      <c r="Q98" s="232">
        <f>P98/1.2</f>
        <v>0</v>
      </c>
      <c r="R98" s="233"/>
    </row>
    <row r="99" spans="1:18">
      <c r="A99" s="157"/>
      <c r="B99" s="301" t="str">
        <f>'Plan financement'!B36</f>
        <v>Immo financières (caution)</v>
      </c>
      <c r="C99" s="231">
        <f>'Plan financement'!C36</f>
        <v>0</v>
      </c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302"/>
      <c r="O99" s="157"/>
      <c r="P99" s="232">
        <f t="shared" ref="P99" si="16">SUM(C99:N99)</f>
        <v>0</v>
      </c>
      <c r="Q99" s="232">
        <f t="shared" ref="Q99" si="17">P99/1.2</f>
        <v>0</v>
      </c>
      <c r="R99" s="233"/>
    </row>
    <row r="100" spans="1:18">
      <c r="A100" s="157"/>
      <c r="B100" s="301" t="s">
        <v>165</v>
      </c>
      <c r="C100" s="231">
        <f>C136</f>
        <v>0</v>
      </c>
      <c r="D100" s="231">
        <f t="shared" ref="D100:N100" si="18">D136</f>
        <v>0</v>
      </c>
      <c r="E100" s="231">
        <f t="shared" si="18"/>
        <v>0</v>
      </c>
      <c r="F100" s="231">
        <f t="shared" si="18"/>
        <v>0</v>
      </c>
      <c r="G100" s="231">
        <f t="shared" si="18"/>
        <v>0</v>
      </c>
      <c r="H100" s="231">
        <f t="shared" si="18"/>
        <v>0</v>
      </c>
      <c r="I100" s="231">
        <f t="shared" si="18"/>
        <v>0</v>
      </c>
      <c r="J100" s="231">
        <f t="shared" si="18"/>
        <v>0</v>
      </c>
      <c r="K100" s="231">
        <f t="shared" si="18"/>
        <v>0</v>
      </c>
      <c r="L100" s="231">
        <f t="shared" si="18"/>
        <v>0</v>
      </c>
      <c r="M100" s="231">
        <f t="shared" si="18"/>
        <v>0</v>
      </c>
      <c r="N100" s="302">
        <f t="shared" si="18"/>
        <v>0</v>
      </c>
      <c r="O100" s="157"/>
      <c r="P100" s="228">
        <f>SUM(P74:P99)</f>
        <v>0</v>
      </c>
      <c r="Q100" s="229">
        <f>SUM(Q74:Q99)</f>
        <v>0</v>
      </c>
      <c r="R100" s="249" t="s">
        <v>160</v>
      </c>
    </row>
    <row r="101" spans="1:18" ht="15" customHeight="1" thickBot="1">
      <c r="A101" s="157"/>
      <c r="B101" s="303" t="s">
        <v>156</v>
      </c>
      <c r="C101" s="546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8"/>
      <c r="O101" s="157"/>
      <c r="P101" s="549"/>
      <c r="Q101" s="550"/>
      <c r="R101" s="550"/>
    </row>
    <row r="102" spans="1:18">
      <c r="A102" s="157"/>
      <c r="B102" s="387" t="s">
        <v>327</v>
      </c>
      <c r="C102" s="388"/>
      <c r="D102" s="388">
        <f>'Plan financement'!$K$58</f>
        <v>0</v>
      </c>
      <c r="E102" s="388">
        <f t="shared" ref="E102:N104" si="19">D102</f>
        <v>0</v>
      </c>
      <c r="F102" s="388">
        <f t="shared" si="19"/>
        <v>0</v>
      </c>
      <c r="G102" s="388">
        <f t="shared" si="19"/>
        <v>0</v>
      </c>
      <c r="H102" s="388">
        <f t="shared" si="19"/>
        <v>0</v>
      </c>
      <c r="I102" s="388">
        <f t="shared" si="19"/>
        <v>0</v>
      </c>
      <c r="J102" s="388">
        <f t="shared" si="19"/>
        <v>0</v>
      </c>
      <c r="K102" s="388">
        <f t="shared" si="19"/>
        <v>0</v>
      </c>
      <c r="L102" s="388">
        <f t="shared" si="19"/>
        <v>0</v>
      </c>
      <c r="M102" s="388">
        <f t="shared" si="19"/>
        <v>0</v>
      </c>
      <c r="N102" s="389">
        <f t="shared" si="19"/>
        <v>0</v>
      </c>
      <c r="O102" s="157"/>
      <c r="P102" s="224"/>
      <c r="Q102" s="224"/>
      <c r="R102" s="157"/>
    </row>
    <row r="103" spans="1:18">
      <c r="A103" s="157"/>
      <c r="B103" s="367" t="s">
        <v>458</v>
      </c>
      <c r="C103" s="250"/>
      <c r="D103" s="250">
        <f>'Plan financement'!$K$59</f>
        <v>0</v>
      </c>
      <c r="E103" s="250">
        <f>'Plan financement'!$K$59</f>
        <v>0</v>
      </c>
      <c r="F103" s="250">
        <f>'Plan financement'!$K$59</f>
        <v>0</v>
      </c>
      <c r="G103" s="250">
        <f>'Plan financement'!$K$59</f>
        <v>0</v>
      </c>
      <c r="H103" s="250">
        <f>'Plan financement'!$K$59</f>
        <v>0</v>
      </c>
      <c r="I103" s="250">
        <f>'Plan financement'!$K$59</f>
        <v>0</v>
      </c>
      <c r="J103" s="250">
        <f>'Plan financement'!$K$59</f>
        <v>0</v>
      </c>
      <c r="K103" s="250">
        <f>'Plan financement'!$K$59</f>
        <v>0</v>
      </c>
      <c r="L103" s="250">
        <f>'Plan financement'!$K$59</f>
        <v>0</v>
      </c>
      <c r="M103" s="250">
        <f>'Plan financement'!$K$59</f>
        <v>0</v>
      </c>
      <c r="N103" s="390">
        <f>'Plan financement'!$K$59</f>
        <v>0</v>
      </c>
      <c r="O103" s="157"/>
      <c r="P103" s="224"/>
      <c r="Q103" s="224"/>
      <c r="R103" s="157"/>
    </row>
    <row r="104" spans="1:18">
      <c r="A104" s="157"/>
      <c r="B104" s="367" t="s">
        <v>459</v>
      </c>
      <c r="C104" s="250"/>
      <c r="D104" s="250">
        <f>'Plan financement'!$K$60</f>
        <v>0</v>
      </c>
      <c r="E104" s="250">
        <f t="shared" si="19"/>
        <v>0</v>
      </c>
      <c r="F104" s="250">
        <f t="shared" si="19"/>
        <v>0</v>
      </c>
      <c r="G104" s="250">
        <f t="shared" si="19"/>
        <v>0</v>
      </c>
      <c r="H104" s="250">
        <f t="shared" si="19"/>
        <v>0</v>
      </c>
      <c r="I104" s="250">
        <f t="shared" si="19"/>
        <v>0</v>
      </c>
      <c r="J104" s="250">
        <f t="shared" si="19"/>
        <v>0</v>
      </c>
      <c r="K104" s="250">
        <f t="shared" si="19"/>
        <v>0</v>
      </c>
      <c r="L104" s="250">
        <f t="shared" si="19"/>
        <v>0</v>
      </c>
      <c r="M104" s="250">
        <f t="shared" si="19"/>
        <v>0</v>
      </c>
      <c r="N104" s="390">
        <f t="shared" si="19"/>
        <v>0</v>
      </c>
      <c r="O104" s="157"/>
      <c r="P104" s="224"/>
      <c r="Q104" s="224"/>
      <c r="R104" s="157"/>
    </row>
    <row r="105" spans="1:18">
      <c r="A105" s="157"/>
      <c r="B105" s="367" t="str">
        <f>'Plan financement'!B61</f>
        <v>Crédit Vendeur</v>
      </c>
      <c r="C105" s="250"/>
      <c r="D105" s="250">
        <f>'Plan financement'!$K$61</f>
        <v>0</v>
      </c>
      <c r="E105" s="250">
        <f>'Plan financement'!$K$61</f>
        <v>0</v>
      </c>
      <c r="F105" s="250">
        <f>'Plan financement'!$K$61</f>
        <v>0</v>
      </c>
      <c r="G105" s="250">
        <f>'Plan financement'!$K$61</f>
        <v>0</v>
      </c>
      <c r="H105" s="250">
        <f>'Plan financement'!$K$61</f>
        <v>0</v>
      </c>
      <c r="I105" s="250">
        <f>'Plan financement'!$K$61</f>
        <v>0</v>
      </c>
      <c r="J105" s="250">
        <f>'Plan financement'!$K$61</f>
        <v>0</v>
      </c>
      <c r="K105" s="250">
        <f>'Plan financement'!$K$61</f>
        <v>0</v>
      </c>
      <c r="L105" s="250">
        <f>'Plan financement'!$K$61</f>
        <v>0</v>
      </c>
      <c r="M105" s="250">
        <f>'Plan financement'!$K$61</f>
        <v>0</v>
      </c>
      <c r="N105" s="390">
        <f>'Plan financement'!$K$61</f>
        <v>0</v>
      </c>
      <c r="O105" s="157"/>
      <c r="P105" s="224"/>
      <c r="Q105" s="224"/>
      <c r="R105" s="157"/>
    </row>
    <row r="106" spans="1:18">
      <c r="A106" s="157"/>
      <c r="B106" s="367" t="s">
        <v>457</v>
      </c>
      <c r="C106" s="250"/>
      <c r="D106" s="250">
        <f>'Plan financement'!$K$63</f>
        <v>0</v>
      </c>
      <c r="E106" s="250">
        <f>'Plan financement'!$K$63+'Plan financement'!C64</f>
        <v>0</v>
      </c>
      <c r="F106" s="250">
        <f>'Plan financement'!$K$63</f>
        <v>0</v>
      </c>
      <c r="G106" s="250">
        <f>'Plan financement'!$K$63</f>
        <v>0</v>
      </c>
      <c r="H106" s="250">
        <f>'Plan financement'!$K$63</f>
        <v>0</v>
      </c>
      <c r="I106" s="250">
        <f>'Plan financement'!$K$63</f>
        <v>0</v>
      </c>
      <c r="J106" s="250">
        <f>'Plan financement'!$K$63</f>
        <v>0</v>
      </c>
      <c r="K106" s="250">
        <f>'Plan financement'!$K$63</f>
        <v>0</v>
      </c>
      <c r="L106" s="250">
        <f>'Plan financement'!$K$63</f>
        <v>0</v>
      </c>
      <c r="M106" s="250">
        <f>'Plan financement'!$K$63</f>
        <v>0</v>
      </c>
      <c r="N106" s="390">
        <f>'Plan financement'!$K$63</f>
        <v>0</v>
      </c>
      <c r="O106" s="157"/>
      <c r="P106" s="224"/>
      <c r="Q106" s="224"/>
      <c r="R106" s="157"/>
    </row>
    <row r="107" spans="1:18">
      <c r="A107" s="157"/>
      <c r="B107" s="367" t="s">
        <v>427</v>
      </c>
      <c r="C107" s="250"/>
      <c r="D107" s="250">
        <f>'Plan financement'!$K$65</f>
        <v>0</v>
      </c>
      <c r="E107" s="250">
        <f>'Plan financement'!$K$65</f>
        <v>0</v>
      </c>
      <c r="F107" s="250">
        <f>'Plan financement'!$K$65</f>
        <v>0</v>
      </c>
      <c r="G107" s="250">
        <f>'Plan financement'!$K$65</f>
        <v>0</v>
      </c>
      <c r="H107" s="250">
        <f>'Plan financement'!$K$65</f>
        <v>0</v>
      </c>
      <c r="I107" s="250">
        <f>'Plan financement'!$K$65</f>
        <v>0</v>
      </c>
      <c r="J107" s="250">
        <f>'Plan financement'!$K$65</f>
        <v>0</v>
      </c>
      <c r="K107" s="250">
        <f>'Plan financement'!$K$65</f>
        <v>0</v>
      </c>
      <c r="L107" s="250">
        <f>'Plan financement'!$K$65</f>
        <v>0</v>
      </c>
      <c r="M107" s="250">
        <f>'Plan financement'!$K$65</f>
        <v>0</v>
      </c>
      <c r="N107" s="390">
        <f>'Plan financement'!$K$65</f>
        <v>0</v>
      </c>
      <c r="O107" s="157"/>
      <c r="P107" s="224"/>
      <c r="Q107" s="224"/>
      <c r="R107" s="157"/>
    </row>
    <row r="108" spans="1:18">
      <c r="A108" s="157"/>
      <c r="B108" s="367" t="s">
        <v>428</v>
      </c>
      <c r="C108" s="250"/>
      <c r="D108" s="250">
        <f>'Plan financement'!$K$66</f>
        <v>0</v>
      </c>
      <c r="E108" s="250">
        <f>'Plan financement'!$K$66</f>
        <v>0</v>
      </c>
      <c r="F108" s="250">
        <f>'Plan financement'!$K$66</f>
        <v>0</v>
      </c>
      <c r="G108" s="250">
        <f>'Plan financement'!$K$66</f>
        <v>0</v>
      </c>
      <c r="H108" s="250">
        <f>'Plan financement'!$K$66</f>
        <v>0</v>
      </c>
      <c r="I108" s="250">
        <f>'Plan financement'!$K$66</f>
        <v>0</v>
      </c>
      <c r="J108" s="250">
        <f>'Plan financement'!$K$66</f>
        <v>0</v>
      </c>
      <c r="K108" s="250">
        <f>'Plan financement'!$K$66</f>
        <v>0</v>
      </c>
      <c r="L108" s="250">
        <f>'Plan financement'!$K$66</f>
        <v>0</v>
      </c>
      <c r="M108" s="250">
        <f>'Plan financement'!$K$66</f>
        <v>0</v>
      </c>
      <c r="N108" s="390">
        <f>'Plan financement'!$K$66</f>
        <v>0</v>
      </c>
      <c r="O108" s="157"/>
      <c r="P108" s="224"/>
      <c r="Q108" s="224"/>
      <c r="R108" s="157"/>
    </row>
    <row r="109" spans="1:18" s="292" customFormat="1" ht="15" customHeight="1">
      <c r="A109" s="288"/>
      <c r="B109" s="330" t="s">
        <v>275</v>
      </c>
      <c r="C109" s="328">
        <f t="shared" ref="C109:N109" si="20">SUM(C74:C108)</f>
        <v>0</v>
      </c>
      <c r="D109" s="328">
        <f t="shared" si="20"/>
        <v>0</v>
      </c>
      <c r="E109" s="328">
        <f t="shared" si="20"/>
        <v>0</v>
      </c>
      <c r="F109" s="328">
        <f t="shared" si="20"/>
        <v>0</v>
      </c>
      <c r="G109" s="328">
        <f t="shared" si="20"/>
        <v>0</v>
      </c>
      <c r="H109" s="328">
        <f t="shared" si="20"/>
        <v>0</v>
      </c>
      <c r="I109" s="328">
        <f t="shared" si="20"/>
        <v>0</v>
      </c>
      <c r="J109" s="328">
        <f t="shared" si="20"/>
        <v>0</v>
      </c>
      <c r="K109" s="328">
        <f t="shared" si="20"/>
        <v>0</v>
      </c>
      <c r="L109" s="328">
        <f t="shared" si="20"/>
        <v>0</v>
      </c>
      <c r="M109" s="328">
        <f t="shared" si="20"/>
        <v>0</v>
      </c>
      <c r="N109" s="331">
        <f t="shared" si="20"/>
        <v>0</v>
      </c>
      <c r="O109" s="288"/>
      <c r="P109" s="356"/>
      <c r="Q109" s="357"/>
      <c r="R109" s="358"/>
    </row>
    <row r="110" spans="1:18" s="97" customFormat="1" ht="20.100000000000001" customHeight="1" thickBot="1">
      <c r="A110" s="242"/>
      <c r="B110" s="391" t="s">
        <v>162</v>
      </c>
      <c r="C110" s="392">
        <f t="shared" ref="C110:N110" si="21">C72-C109</f>
        <v>0</v>
      </c>
      <c r="D110" s="392">
        <f t="shared" si="21"/>
        <v>0</v>
      </c>
      <c r="E110" s="392">
        <f t="shared" si="21"/>
        <v>0</v>
      </c>
      <c r="F110" s="392">
        <f t="shared" si="21"/>
        <v>0</v>
      </c>
      <c r="G110" s="392">
        <f t="shared" si="21"/>
        <v>0</v>
      </c>
      <c r="H110" s="392">
        <f t="shared" si="21"/>
        <v>0</v>
      </c>
      <c r="I110" s="392">
        <f t="shared" si="21"/>
        <v>0</v>
      </c>
      <c r="J110" s="392">
        <f t="shared" si="21"/>
        <v>0</v>
      </c>
      <c r="K110" s="392">
        <f t="shared" si="21"/>
        <v>0</v>
      </c>
      <c r="L110" s="392">
        <f t="shared" si="21"/>
        <v>0</v>
      </c>
      <c r="M110" s="392">
        <f t="shared" si="21"/>
        <v>0</v>
      </c>
      <c r="N110" s="393">
        <f t="shared" si="21"/>
        <v>0</v>
      </c>
      <c r="O110" s="242"/>
      <c r="P110" s="359"/>
      <c r="Q110" s="359"/>
      <c r="R110" s="360"/>
    </row>
    <row r="111" spans="1:18" ht="10.5" customHeight="1">
      <c r="K111" s="157"/>
      <c r="L111" s="224"/>
      <c r="M111" s="224"/>
      <c r="N111" s="157"/>
      <c r="P111" s="224"/>
      <c r="Q111" s="224"/>
      <c r="R111" s="157"/>
    </row>
    <row r="112" spans="1:18" ht="20.100000000000001" customHeight="1">
      <c r="A112" s="157"/>
      <c r="B112" s="189" t="s">
        <v>26</v>
      </c>
      <c r="C112" s="251">
        <f t="shared" ref="C112:N112" si="22">C59+C110</f>
        <v>0</v>
      </c>
      <c r="D112" s="251">
        <f t="shared" si="22"/>
        <v>0</v>
      </c>
      <c r="E112" s="251">
        <f t="shared" si="22"/>
        <v>0</v>
      </c>
      <c r="F112" s="251">
        <f t="shared" si="22"/>
        <v>0</v>
      </c>
      <c r="G112" s="251">
        <f t="shared" si="22"/>
        <v>0</v>
      </c>
      <c r="H112" s="251">
        <f t="shared" si="22"/>
        <v>0</v>
      </c>
      <c r="I112" s="251">
        <f t="shared" si="22"/>
        <v>0</v>
      </c>
      <c r="J112" s="251">
        <f t="shared" si="22"/>
        <v>0</v>
      </c>
      <c r="K112" s="251">
        <f t="shared" si="22"/>
        <v>0</v>
      </c>
      <c r="L112" s="251">
        <f t="shared" si="22"/>
        <v>0</v>
      </c>
      <c r="M112" s="251">
        <f t="shared" si="22"/>
        <v>0</v>
      </c>
      <c r="N112" s="251">
        <f t="shared" si="22"/>
        <v>0</v>
      </c>
      <c r="O112" s="157"/>
      <c r="P112" s="224"/>
      <c r="Q112" s="224"/>
      <c r="R112" s="157"/>
    </row>
    <row r="113" spans="1:18" ht="20.100000000000001" customHeight="1">
      <c r="A113" s="157"/>
      <c r="B113" s="252" t="s">
        <v>27</v>
      </c>
      <c r="C113" s="253">
        <f>C4+C112</f>
        <v>0</v>
      </c>
      <c r="D113" s="253">
        <f>C113+D112</f>
        <v>0</v>
      </c>
      <c r="E113" s="253">
        <f>D113+E112</f>
        <v>0</v>
      </c>
      <c r="F113" s="253">
        <f t="shared" ref="F113:N113" si="23">E113+F112</f>
        <v>0</v>
      </c>
      <c r="G113" s="253">
        <f t="shared" si="23"/>
        <v>0</v>
      </c>
      <c r="H113" s="253">
        <f t="shared" si="23"/>
        <v>0</v>
      </c>
      <c r="I113" s="253">
        <f t="shared" si="23"/>
        <v>0</v>
      </c>
      <c r="J113" s="253">
        <f t="shared" si="23"/>
        <v>0</v>
      </c>
      <c r="K113" s="253">
        <f t="shared" si="23"/>
        <v>0</v>
      </c>
      <c r="L113" s="253">
        <f t="shared" si="23"/>
        <v>0</v>
      </c>
      <c r="M113" s="253">
        <f t="shared" si="23"/>
        <v>0</v>
      </c>
      <c r="N113" s="253">
        <f t="shared" si="23"/>
        <v>0</v>
      </c>
      <c r="O113" s="157"/>
      <c r="P113" s="224"/>
      <c r="Q113" s="224"/>
      <c r="R113" s="157"/>
    </row>
    <row r="114" spans="1:18" ht="35.25" customHeight="1">
      <c r="A114" s="157"/>
      <c r="B114" s="254"/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157"/>
      <c r="P114" s="224"/>
      <c r="Q114" s="224"/>
      <c r="R114" s="157"/>
    </row>
    <row r="115" spans="1:18" ht="20.100000000000001" customHeight="1">
      <c r="A115" s="157"/>
      <c r="B115" s="545" t="s">
        <v>480</v>
      </c>
      <c r="C115" s="545"/>
      <c r="D115" s="545"/>
      <c r="E115" s="545"/>
      <c r="F115" s="545"/>
      <c r="G115" s="545"/>
      <c r="H115" s="545"/>
      <c r="I115" s="545"/>
      <c r="J115" s="545"/>
      <c r="K115" s="545"/>
      <c r="L115" s="545"/>
      <c r="M115" s="545"/>
      <c r="N115" s="545"/>
      <c r="O115" s="157"/>
      <c r="P115" s="224"/>
      <c r="Q115" s="224"/>
      <c r="R115" s="157"/>
    </row>
    <row r="116" spans="1:18" ht="15">
      <c r="A116" s="157"/>
      <c r="B116" s="256" t="s">
        <v>175</v>
      </c>
      <c r="C116" s="257">
        <f t="shared" ref="C116:N116" si="24">C3</f>
        <v>44562</v>
      </c>
      <c r="D116" s="257">
        <f t="shared" si="24"/>
        <v>44593</v>
      </c>
      <c r="E116" s="257">
        <f t="shared" si="24"/>
        <v>44621</v>
      </c>
      <c r="F116" s="257">
        <f t="shared" si="24"/>
        <v>44652</v>
      </c>
      <c r="G116" s="257">
        <f t="shared" si="24"/>
        <v>44682</v>
      </c>
      <c r="H116" s="257">
        <f t="shared" si="24"/>
        <v>44713</v>
      </c>
      <c r="I116" s="257">
        <f t="shared" si="24"/>
        <v>44743</v>
      </c>
      <c r="J116" s="257">
        <f t="shared" si="24"/>
        <v>44774</v>
      </c>
      <c r="K116" s="257">
        <f t="shared" si="24"/>
        <v>44805</v>
      </c>
      <c r="L116" s="257">
        <f t="shared" si="24"/>
        <v>44835</v>
      </c>
      <c r="M116" s="257">
        <f t="shared" si="24"/>
        <v>44866</v>
      </c>
      <c r="N116" s="257">
        <f t="shared" si="24"/>
        <v>44896</v>
      </c>
      <c r="O116" s="157"/>
      <c r="P116" s="224"/>
      <c r="Q116" s="224"/>
      <c r="R116" s="157"/>
    </row>
    <row r="117" spans="1:18" ht="20.100000000000001" customHeight="1">
      <c r="A117" s="157"/>
      <c r="B117" s="537" t="s">
        <v>166</v>
      </c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9"/>
      <c r="O117" s="157"/>
      <c r="P117" s="224"/>
      <c r="Q117" s="224"/>
      <c r="R117" s="157"/>
    </row>
    <row r="118" spans="1:18" ht="20.100000000000001" customHeight="1">
      <c r="A118" s="157"/>
      <c r="B118" s="258" t="s">
        <v>475</v>
      </c>
      <c r="C118" s="156"/>
      <c r="D118" s="156"/>
      <c r="E118" s="156"/>
      <c r="F118" s="156">
        <f t="shared" ref="F118:N118" si="25">F5</f>
        <v>0</v>
      </c>
      <c r="G118" s="156">
        <f t="shared" si="25"/>
        <v>0</v>
      </c>
      <c r="H118" s="156">
        <f t="shared" si="25"/>
        <v>0</v>
      </c>
      <c r="I118" s="156">
        <f t="shared" si="25"/>
        <v>0</v>
      </c>
      <c r="J118" s="156">
        <f t="shared" si="25"/>
        <v>0</v>
      </c>
      <c r="K118" s="156">
        <f t="shared" si="25"/>
        <v>0</v>
      </c>
      <c r="L118" s="156">
        <f t="shared" si="25"/>
        <v>0</v>
      </c>
      <c r="M118" s="156">
        <f t="shared" si="25"/>
        <v>0</v>
      </c>
      <c r="N118" s="156">
        <f t="shared" si="25"/>
        <v>0</v>
      </c>
      <c r="O118" s="157"/>
      <c r="P118" s="224"/>
      <c r="Q118" s="224"/>
      <c r="R118" s="157"/>
    </row>
    <row r="119" spans="1:18" ht="20.100000000000001" customHeight="1">
      <c r="A119" s="157"/>
      <c r="B119" s="258" t="s">
        <v>477</v>
      </c>
      <c r="C119" s="158">
        <f>C118-(C118/1.055)</f>
        <v>0</v>
      </c>
      <c r="D119" s="158">
        <f t="shared" ref="D119:N119" si="26">D118-(D118/1.055)</f>
        <v>0</v>
      </c>
      <c r="E119" s="158">
        <f t="shared" si="26"/>
        <v>0</v>
      </c>
      <c r="F119" s="158">
        <f t="shared" si="26"/>
        <v>0</v>
      </c>
      <c r="G119" s="158">
        <f t="shared" si="26"/>
        <v>0</v>
      </c>
      <c r="H119" s="158">
        <f t="shared" si="26"/>
        <v>0</v>
      </c>
      <c r="I119" s="158">
        <f t="shared" si="26"/>
        <v>0</v>
      </c>
      <c r="J119" s="158">
        <f t="shared" si="26"/>
        <v>0</v>
      </c>
      <c r="K119" s="158">
        <f t="shared" si="26"/>
        <v>0</v>
      </c>
      <c r="L119" s="158">
        <f t="shared" si="26"/>
        <v>0</v>
      </c>
      <c r="M119" s="158">
        <f t="shared" si="26"/>
        <v>0</v>
      </c>
      <c r="N119" s="158">
        <f t="shared" si="26"/>
        <v>0</v>
      </c>
      <c r="O119" s="157"/>
      <c r="P119" s="224"/>
      <c r="Q119" s="224"/>
      <c r="R119" s="157"/>
    </row>
    <row r="120" spans="1:18" ht="14.25">
      <c r="A120" s="157"/>
      <c r="B120" s="258" t="s">
        <v>207</v>
      </c>
      <c r="C120" s="156"/>
      <c r="D120" s="156"/>
      <c r="E120" s="156"/>
      <c r="F120" s="156">
        <f t="shared" ref="F120:N120" si="27">F7</f>
        <v>0</v>
      </c>
      <c r="G120" s="156">
        <f t="shared" si="27"/>
        <v>0</v>
      </c>
      <c r="H120" s="156">
        <f t="shared" si="27"/>
        <v>0</v>
      </c>
      <c r="I120" s="156">
        <f t="shared" si="27"/>
        <v>0</v>
      </c>
      <c r="J120" s="156">
        <f t="shared" si="27"/>
        <v>0</v>
      </c>
      <c r="K120" s="156">
        <f t="shared" si="27"/>
        <v>0</v>
      </c>
      <c r="L120" s="156">
        <f t="shared" si="27"/>
        <v>0</v>
      </c>
      <c r="M120" s="156">
        <f t="shared" si="27"/>
        <v>0</v>
      </c>
      <c r="N120" s="156">
        <f t="shared" si="27"/>
        <v>0</v>
      </c>
      <c r="O120" s="157"/>
      <c r="P120" s="224"/>
      <c r="Q120" s="224"/>
      <c r="R120" s="157"/>
    </row>
    <row r="121" spans="1:18" ht="14.25">
      <c r="A121" s="157"/>
      <c r="B121" s="258" t="s">
        <v>478</v>
      </c>
      <c r="C121" s="158">
        <f>C120-(C120/1.1)</f>
        <v>0</v>
      </c>
      <c r="D121" s="158">
        <f t="shared" ref="D121:N121" si="28">D120-(D120/1.1)</f>
        <v>0</v>
      </c>
      <c r="E121" s="158">
        <f t="shared" si="28"/>
        <v>0</v>
      </c>
      <c r="F121" s="158">
        <f t="shared" si="28"/>
        <v>0</v>
      </c>
      <c r="G121" s="158">
        <f t="shared" si="28"/>
        <v>0</v>
      </c>
      <c r="H121" s="158">
        <v>0</v>
      </c>
      <c r="I121" s="158">
        <f t="shared" si="28"/>
        <v>0</v>
      </c>
      <c r="J121" s="158">
        <f t="shared" si="28"/>
        <v>0</v>
      </c>
      <c r="K121" s="158">
        <f t="shared" si="28"/>
        <v>0</v>
      </c>
      <c r="L121" s="158">
        <f t="shared" si="28"/>
        <v>0</v>
      </c>
      <c r="M121" s="158">
        <f t="shared" si="28"/>
        <v>0</v>
      </c>
      <c r="N121" s="158">
        <f t="shared" si="28"/>
        <v>0</v>
      </c>
      <c r="O121" s="157"/>
      <c r="P121" s="224"/>
      <c r="Q121" s="224"/>
      <c r="R121" s="157"/>
    </row>
    <row r="122" spans="1:18" ht="14.25">
      <c r="A122" s="157"/>
      <c r="B122" s="258" t="s">
        <v>208</v>
      </c>
      <c r="C122" s="156">
        <f t="shared" ref="C122:N122" si="29">C10</f>
        <v>0</v>
      </c>
      <c r="D122" s="156">
        <f t="shared" si="29"/>
        <v>0</v>
      </c>
      <c r="E122" s="156">
        <f t="shared" si="29"/>
        <v>0</v>
      </c>
      <c r="F122" s="156">
        <f t="shared" si="29"/>
        <v>0</v>
      </c>
      <c r="G122" s="156">
        <f t="shared" si="29"/>
        <v>0</v>
      </c>
      <c r="H122" s="156">
        <f t="shared" si="29"/>
        <v>0</v>
      </c>
      <c r="I122" s="156">
        <f t="shared" si="29"/>
        <v>0</v>
      </c>
      <c r="J122" s="156">
        <f t="shared" si="29"/>
        <v>0</v>
      </c>
      <c r="K122" s="156">
        <f t="shared" si="29"/>
        <v>0</v>
      </c>
      <c r="L122" s="156">
        <f t="shared" si="29"/>
        <v>0</v>
      </c>
      <c r="M122" s="156">
        <f t="shared" si="29"/>
        <v>0</v>
      </c>
      <c r="N122" s="156">
        <f t="shared" si="29"/>
        <v>0</v>
      </c>
      <c r="O122" s="157"/>
      <c r="P122" s="224"/>
      <c r="Q122" s="224"/>
      <c r="R122" s="157"/>
    </row>
    <row r="123" spans="1:18" ht="14.25">
      <c r="A123" s="157"/>
      <c r="B123" s="258" t="s">
        <v>479</v>
      </c>
      <c r="C123" s="158">
        <f>C122-(C122/1.2)</f>
        <v>0</v>
      </c>
      <c r="D123" s="158">
        <f t="shared" ref="D123:N123" si="30">D122-(D122/1.2)</f>
        <v>0</v>
      </c>
      <c r="E123" s="158">
        <f t="shared" si="30"/>
        <v>0</v>
      </c>
      <c r="F123" s="158">
        <f t="shared" si="30"/>
        <v>0</v>
      </c>
      <c r="G123" s="158">
        <f t="shared" si="30"/>
        <v>0</v>
      </c>
      <c r="H123" s="158">
        <f t="shared" si="30"/>
        <v>0</v>
      </c>
      <c r="I123" s="158">
        <f t="shared" si="30"/>
        <v>0</v>
      </c>
      <c r="J123" s="158">
        <f t="shared" si="30"/>
        <v>0</v>
      </c>
      <c r="K123" s="158">
        <f t="shared" si="30"/>
        <v>0</v>
      </c>
      <c r="L123" s="158">
        <f t="shared" si="30"/>
        <v>0</v>
      </c>
      <c r="M123" s="158">
        <f t="shared" si="30"/>
        <v>0</v>
      </c>
      <c r="N123" s="158">
        <f t="shared" si="30"/>
        <v>0</v>
      </c>
      <c r="O123" s="157"/>
      <c r="P123" s="224"/>
      <c r="Q123" s="224"/>
      <c r="R123" s="157"/>
    </row>
    <row r="124" spans="1:18" ht="14.25">
      <c r="A124" s="157"/>
      <c r="B124" s="258" t="s">
        <v>167</v>
      </c>
      <c r="C124" s="158">
        <f>C119+C121+C123</f>
        <v>0</v>
      </c>
      <c r="D124" s="158">
        <f t="shared" ref="D124:N124" si="31">D119+D121+D123</f>
        <v>0</v>
      </c>
      <c r="E124" s="158">
        <f t="shared" si="31"/>
        <v>0</v>
      </c>
      <c r="F124" s="158">
        <f t="shared" si="31"/>
        <v>0</v>
      </c>
      <c r="G124" s="158">
        <f t="shared" si="31"/>
        <v>0</v>
      </c>
      <c r="H124" s="158">
        <f t="shared" si="31"/>
        <v>0</v>
      </c>
      <c r="I124" s="158">
        <f t="shared" si="31"/>
        <v>0</v>
      </c>
      <c r="J124" s="158">
        <f t="shared" si="31"/>
        <v>0</v>
      </c>
      <c r="K124" s="158">
        <f t="shared" si="31"/>
        <v>0</v>
      </c>
      <c r="L124" s="158">
        <f t="shared" si="31"/>
        <v>0</v>
      </c>
      <c r="M124" s="158">
        <f t="shared" si="31"/>
        <v>0</v>
      </c>
      <c r="N124" s="158">
        <f t="shared" si="31"/>
        <v>0</v>
      </c>
      <c r="O124" s="157"/>
      <c r="P124" s="224"/>
      <c r="Q124" s="224"/>
      <c r="R124" s="157"/>
    </row>
    <row r="125" spans="1:18" ht="20.100000000000001" customHeight="1">
      <c r="A125" s="157"/>
      <c r="B125" s="537" t="s">
        <v>168</v>
      </c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9"/>
      <c r="O125" s="157"/>
      <c r="P125" s="224"/>
      <c r="Q125" s="224"/>
      <c r="R125" s="157"/>
    </row>
    <row r="126" spans="1:18" ht="20.100000000000001" customHeight="1">
      <c r="A126" s="157"/>
      <c r="B126" s="258" t="s">
        <v>481</v>
      </c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7"/>
      <c r="P126" s="224"/>
      <c r="Q126" s="224"/>
      <c r="R126" s="157"/>
    </row>
    <row r="127" spans="1:18" ht="20.100000000000001" customHeight="1">
      <c r="A127" s="157"/>
      <c r="B127" s="258" t="s">
        <v>476</v>
      </c>
      <c r="C127" s="158">
        <f>C126-(C126/1.055)</f>
        <v>0</v>
      </c>
      <c r="D127" s="158">
        <f t="shared" ref="D127:N127" si="32">D126-(D126/1.055)</f>
        <v>0</v>
      </c>
      <c r="E127" s="158">
        <f t="shared" si="32"/>
        <v>0</v>
      </c>
      <c r="F127" s="158">
        <f t="shared" si="32"/>
        <v>0</v>
      </c>
      <c r="G127" s="158">
        <f t="shared" si="32"/>
        <v>0</v>
      </c>
      <c r="H127" s="158">
        <f t="shared" si="32"/>
        <v>0</v>
      </c>
      <c r="I127" s="158">
        <f t="shared" si="32"/>
        <v>0</v>
      </c>
      <c r="J127" s="158">
        <f t="shared" si="32"/>
        <v>0</v>
      </c>
      <c r="K127" s="158">
        <f t="shared" si="32"/>
        <v>0</v>
      </c>
      <c r="L127" s="158">
        <f t="shared" si="32"/>
        <v>0</v>
      </c>
      <c r="M127" s="158">
        <f t="shared" si="32"/>
        <v>0</v>
      </c>
      <c r="N127" s="158">
        <f t="shared" si="32"/>
        <v>0</v>
      </c>
      <c r="O127" s="157"/>
      <c r="P127" s="224"/>
      <c r="Q127" s="224"/>
      <c r="R127" s="157"/>
    </row>
    <row r="128" spans="1:18" ht="14.25">
      <c r="A128" s="157"/>
      <c r="B128" s="258" t="s">
        <v>211</v>
      </c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7"/>
      <c r="P128" s="224"/>
      <c r="Q128" s="224"/>
      <c r="R128" s="157"/>
    </row>
    <row r="129" spans="1:18" ht="14.25">
      <c r="A129" s="157"/>
      <c r="B129" s="258" t="s">
        <v>209</v>
      </c>
      <c r="C129" s="158">
        <f>C128-(C128/1.1)</f>
        <v>0</v>
      </c>
      <c r="D129" s="158">
        <f t="shared" ref="D129:N129" si="33">D128-(D128/1.1)</f>
        <v>0</v>
      </c>
      <c r="E129" s="158">
        <f t="shared" si="33"/>
        <v>0</v>
      </c>
      <c r="F129" s="158">
        <f t="shared" si="33"/>
        <v>0</v>
      </c>
      <c r="G129" s="158">
        <f t="shared" si="33"/>
        <v>0</v>
      </c>
      <c r="H129" s="158">
        <f t="shared" si="33"/>
        <v>0</v>
      </c>
      <c r="I129" s="158">
        <f t="shared" si="33"/>
        <v>0</v>
      </c>
      <c r="J129" s="158">
        <f t="shared" si="33"/>
        <v>0</v>
      </c>
      <c r="K129" s="158">
        <f t="shared" si="33"/>
        <v>0</v>
      </c>
      <c r="L129" s="158">
        <f t="shared" si="33"/>
        <v>0</v>
      </c>
      <c r="M129" s="158">
        <f t="shared" si="33"/>
        <v>0</v>
      </c>
      <c r="N129" s="158">
        <f t="shared" si="33"/>
        <v>0</v>
      </c>
      <c r="O129" s="157"/>
      <c r="P129" s="224"/>
      <c r="Q129" s="224"/>
      <c r="R129" s="157"/>
    </row>
    <row r="130" spans="1:18" ht="14.25">
      <c r="A130" s="157"/>
      <c r="B130" s="258" t="s">
        <v>212</v>
      </c>
      <c r="C130" s="156">
        <f>SUM(C15:C51)-C32-C35-C43-C51</f>
        <v>0</v>
      </c>
      <c r="D130" s="156">
        <f t="shared" ref="D130:N130" si="34">SUM(D15:D51)-D32-D35-D43-D51</f>
        <v>0</v>
      </c>
      <c r="E130" s="156">
        <f t="shared" si="34"/>
        <v>0</v>
      </c>
      <c r="F130" s="156">
        <f t="shared" si="34"/>
        <v>0</v>
      </c>
      <c r="G130" s="156">
        <f t="shared" si="34"/>
        <v>0</v>
      </c>
      <c r="H130" s="156">
        <f t="shared" si="34"/>
        <v>0</v>
      </c>
      <c r="I130" s="156">
        <f t="shared" si="34"/>
        <v>0</v>
      </c>
      <c r="J130" s="156">
        <f t="shared" si="34"/>
        <v>0</v>
      </c>
      <c r="K130" s="156">
        <f t="shared" si="34"/>
        <v>0</v>
      </c>
      <c r="L130" s="156">
        <f t="shared" si="34"/>
        <v>0</v>
      </c>
      <c r="M130" s="156">
        <f t="shared" si="34"/>
        <v>0</v>
      </c>
      <c r="N130" s="156">
        <f t="shared" si="34"/>
        <v>0</v>
      </c>
      <c r="O130" s="157"/>
      <c r="P130" s="224"/>
      <c r="Q130" s="224"/>
      <c r="R130" s="157"/>
    </row>
    <row r="131" spans="1:18" ht="14.25">
      <c r="A131" s="157"/>
      <c r="B131" s="258" t="s">
        <v>210</v>
      </c>
      <c r="C131" s="158">
        <f>C130-(C130/1.2)</f>
        <v>0</v>
      </c>
      <c r="D131" s="158">
        <f t="shared" ref="D131:N131" si="35">D130-(D130/1.2)</f>
        <v>0</v>
      </c>
      <c r="E131" s="158">
        <f t="shared" si="35"/>
        <v>0</v>
      </c>
      <c r="F131" s="158">
        <f t="shared" si="35"/>
        <v>0</v>
      </c>
      <c r="G131" s="158">
        <f t="shared" si="35"/>
        <v>0</v>
      </c>
      <c r="H131" s="158">
        <f t="shared" si="35"/>
        <v>0</v>
      </c>
      <c r="I131" s="158">
        <f t="shared" si="35"/>
        <v>0</v>
      </c>
      <c r="J131" s="158">
        <f t="shared" si="35"/>
        <v>0</v>
      </c>
      <c r="K131" s="158">
        <f t="shared" si="35"/>
        <v>0</v>
      </c>
      <c r="L131" s="158">
        <f t="shared" si="35"/>
        <v>0</v>
      </c>
      <c r="M131" s="158">
        <f t="shared" si="35"/>
        <v>0</v>
      </c>
      <c r="N131" s="158">
        <f t="shared" si="35"/>
        <v>0</v>
      </c>
      <c r="O131" s="157"/>
      <c r="P131" s="224"/>
      <c r="Q131" s="224"/>
      <c r="R131" s="157"/>
    </row>
    <row r="132" spans="1:18" ht="14.25">
      <c r="A132" s="157"/>
      <c r="B132" s="258" t="s">
        <v>169</v>
      </c>
      <c r="C132" s="158">
        <f>C127+C131+C129</f>
        <v>0</v>
      </c>
      <c r="D132" s="158">
        <f t="shared" ref="D132:N132" si="36">D127+D131+D129</f>
        <v>0</v>
      </c>
      <c r="E132" s="158">
        <f t="shared" si="36"/>
        <v>0</v>
      </c>
      <c r="F132" s="158">
        <f t="shared" si="36"/>
        <v>0</v>
      </c>
      <c r="G132" s="158">
        <f t="shared" si="36"/>
        <v>0</v>
      </c>
      <c r="H132" s="158">
        <f t="shared" si="36"/>
        <v>0</v>
      </c>
      <c r="I132" s="158">
        <f t="shared" si="36"/>
        <v>0</v>
      </c>
      <c r="J132" s="158">
        <f t="shared" si="36"/>
        <v>0</v>
      </c>
      <c r="K132" s="158">
        <f t="shared" si="36"/>
        <v>0</v>
      </c>
      <c r="L132" s="158">
        <f t="shared" si="36"/>
        <v>0</v>
      </c>
      <c r="M132" s="158">
        <f t="shared" si="36"/>
        <v>0</v>
      </c>
      <c r="N132" s="158">
        <f t="shared" si="36"/>
        <v>0</v>
      </c>
      <c r="O132" s="157"/>
      <c r="P132" s="224"/>
      <c r="Q132" s="224"/>
      <c r="R132" s="157"/>
    </row>
    <row r="133" spans="1:18" ht="15">
      <c r="A133" s="157"/>
      <c r="B133" s="259" t="s">
        <v>190</v>
      </c>
      <c r="C133" s="158">
        <f>(SUM(C74:C98)-C79-C80-C81-C83-C92)/1.2*0.2</f>
        <v>0</v>
      </c>
      <c r="D133" s="158">
        <f t="shared" ref="D133:N133" si="37">(SUM(D74:D98)-D79-D80-D81-D82-D83-D92)/1.2*0.2</f>
        <v>0</v>
      </c>
      <c r="E133" s="158">
        <f t="shared" si="37"/>
        <v>0</v>
      </c>
      <c r="F133" s="158">
        <f t="shared" si="37"/>
        <v>0</v>
      </c>
      <c r="G133" s="158">
        <f t="shared" si="37"/>
        <v>0</v>
      </c>
      <c r="H133" s="158">
        <f t="shared" si="37"/>
        <v>0</v>
      </c>
      <c r="I133" s="158">
        <f t="shared" si="37"/>
        <v>0</v>
      </c>
      <c r="J133" s="158">
        <f t="shared" si="37"/>
        <v>0</v>
      </c>
      <c r="K133" s="158">
        <f t="shared" si="37"/>
        <v>0</v>
      </c>
      <c r="L133" s="158">
        <f t="shared" si="37"/>
        <v>0</v>
      </c>
      <c r="M133" s="158">
        <f t="shared" si="37"/>
        <v>0</v>
      </c>
      <c r="N133" s="158">
        <f t="shared" si="37"/>
        <v>0</v>
      </c>
      <c r="O133" s="157"/>
      <c r="P133" s="224"/>
      <c r="Q133" s="224"/>
      <c r="R133" s="157"/>
    </row>
    <row r="134" spans="1:18" ht="15">
      <c r="A134" s="157"/>
      <c r="B134" s="259" t="s">
        <v>170</v>
      </c>
      <c r="C134" s="158">
        <f t="shared" ref="C134:N134" si="38">C133+C132</f>
        <v>0</v>
      </c>
      <c r="D134" s="158">
        <f t="shared" si="38"/>
        <v>0</v>
      </c>
      <c r="E134" s="158">
        <f t="shared" si="38"/>
        <v>0</v>
      </c>
      <c r="F134" s="158">
        <f t="shared" si="38"/>
        <v>0</v>
      </c>
      <c r="G134" s="158">
        <f t="shared" si="38"/>
        <v>0</v>
      </c>
      <c r="H134" s="158">
        <f t="shared" si="38"/>
        <v>0</v>
      </c>
      <c r="I134" s="158">
        <f t="shared" si="38"/>
        <v>0</v>
      </c>
      <c r="J134" s="158">
        <f t="shared" si="38"/>
        <v>0</v>
      </c>
      <c r="K134" s="158">
        <f t="shared" si="38"/>
        <v>0</v>
      </c>
      <c r="L134" s="158">
        <f t="shared" si="38"/>
        <v>0</v>
      </c>
      <c r="M134" s="158">
        <f t="shared" si="38"/>
        <v>0</v>
      </c>
      <c r="N134" s="158">
        <f t="shared" si="38"/>
        <v>0</v>
      </c>
      <c r="O134" s="157"/>
      <c r="P134" s="224"/>
      <c r="Q134" s="224"/>
      <c r="R134" s="157"/>
    </row>
    <row r="135" spans="1:18" ht="15">
      <c r="A135" s="157"/>
      <c r="B135" s="259" t="s">
        <v>171</v>
      </c>
      <c r="C135" s="158">
        <f t="shared" ref="C135:N135" si="39">C124-C134</f>
        <v>0</v>
      </c>
      <c r="D135" s="158">
        <f t="shared" si="39"/>
        <v>0</v>
      </c>
      <c r="E135" s="158">
        <f t="shared" si="39"/>
        <v>0</v>
      </c>
      <c r="F135" s="158">
        <f t="shared" si="39"/>
        <v>0</v>
      </c>
      <c r="G135" s="158">
        <f t="shared" si="39"/>
        <v>0</v>
      </c>
      <c r="H135" s="158">
        <f t="shared" si="39"/>
        <v>0</v>
      </c>
      <c r="I135" s="158">
        <f t="shared" si="39"/>
        <v>0</v>
      </c>
      <c r="J135" s="158">
        <f t="shared" si="39"/>
        <v>0</v>
      </c>
      <c r="K135" s="158">
        <f t="shared" si="39"/>
        <v>0</v>
      </c>
      <c r="L135" s="158">
        <f t="shared" si="39"/>
        <v>0</v>
      </c>
      <c r="M135" s="158">
        <f t="shared" si="39"/>
        <v>0</v>
      </c>
      <c r="N135" s="158">
        <f t="shared" si="39"/>
        <v>0</v>
      </c>
      <c r="O135" s="157"/>
      <c r="P135" s="224"/>
      <c r="Q135" s="224"/>
      <c r="R135" s="157"/>
    </row>
    <row r="136" spans="1:18" ht="20.100000000000001" customHeight="1">
      <c r="A136" s="157"/>
      <c r="B136" s="259" t="s">
        <v>222</v>
      </c>
      <c r="C136" s="156"/>
      <c r="D136" s="156"/>
      <c r="E136" s="156"/>
      <c r="F136" s="156"/>
      <c r="G136" s="156">
        <f>C135+D135+E135</f>
        <v>0</v>
      </c>
      <c r="H136" s="156"/>
      <c r="I136" s="156"/>
      <c r="J136" s="156">
        <f>F135+G135+H135</f>
        <v>0</v>
      </c>
      <c r="K136" s="156"/>
      <c r="L136" s="156"/>
      <c r="M136" s="156">
        <f>I135+J135+K135</f>
        <v>0</v>
      </c>
      <c r="N136" s="156"/>
      <c r="O136" s="157"/>
      <c r="P136" s="224"/>
      <c r="Q136" s="224"/>
      <c r="R136" s="157"/>
    </row>
  </sheetData>
  <mergeCells count="10">
    <mergeCell ref="A23:A29"/>
    <mergeCell ref="B117:N117"/>
    <mergeCell ref="B125:N125"/>
    <mergeCell ref="B1:N1"/>
    <mergeCell ref="P4:Q4"/>
    <mergeCell ref="B115:N115"/>
    <mergeCell ref="C101:N101"/>
    <mergeCell ref="C73:N73"/>
    <mergeCell ref="P101:R101"/>
    <mergeCell ref="C60:N6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J41"/>
  <sheetViews>
    <sheetView showGridLines="0" view="pageBreakPreview" topLeftCell="A10" zoomScaleNormal="100" zoomScaleSheetLayoutView="100" workbookViewId="0">
      <selection activeCell="I35" sqref="I35"/>
    </sheetView>
  </sheetViews>
  <sheetFormatPr baseColWidth="10" defaultColWidth="11.42578125" defaultRowHeight="15.75"/>
  <cols>
    <col min="1" max="1" width="15.85546875" style="10" customWidth="1"/>
    <col min="2" max="2" width="45.85546875" style="10" customWidth="1"/>
    <col min="3" max="5" width="17.140625" style="95" customWidth="1"/>
    <col min="6" max="6" width="5" style="10" customWidth="1"/>
    <col min="7" max="7" width="49.5703125" style="10" customWidth="1"/>
    <col min="8" max="10" width="17.140625" style="10" customWidth="1"/>
    <col min="11" max="16384" width="11.42578125" style="10"/>
  </cols>
  <sheetData>
    <row r="1" spans="1:10" ht="40.35" customHeight="1">
      <c r="A1" s="92" t="s">
        <v>347</v>
      </c>
      <c r="B1" s="554" t="s">
        <v>174</v>
      </c>
      <c r="C1" s="555"/>
      <c r="D1" s="555"/>
      <c r="E1" s="555"/>
      <c r="F1" s="556"/>
      <c r="G1" s="556"/>
      <c r="H1" s="556"/>
      <c r="I1" s="556"/>
      <c r="J1" s="556"/>
    </row>
    <row r="2" spans="1:10">
      <c r="B2" s="416"/>
      <c r="C2" s="417"/>
      <c r="D2" s="416"/>
      <c r="E2" s="418"/>
      <c r="F2" s="97"/>
      <c r="G2" s="97"/>
      <c r="H2" s="97"/>
      <c r="I2" s="97"/>
      <c r="J2" s="97"/>
    </row>
    <row r="3" spans="1:10" ht="19.5" customHeight="1">
      <c r="B3" s="566" t="s">
        <v>260</v>
      </c>
      <c r="C3" s="567"/>
      <c r="D3" s="567"/>
      <c r="E3" s="568"/>
      <c r="F3" s="419"/>
      <c r="G3" s="566" t="s">
        <v>262</v>
      </c>
      <c r="H3" s="567"/>
      <c r="I3" s="567"/>
      <c r="J3" s="568"/>
    </row>
    <row r="4" spans="1:10" ht="20.100000000000001" customHeight="1">
      <c r="B4" s="189" t="s">
        <v>439</v>
      </c>
      <c r="C4" s="420">
        <f>'Fiche de synthèse'!C12</f>
        <v>2022</v>
      </c>
      <c r="D4" s="189">
        <f>'Fiche de synthèse'!D12</f>
        <v>2023</v>
      </c>
      <c r="E4" s="189">
        <f>'Fiche de synthèse'!E12</f>
        <v>2024</v>
      </c>
      <c r="F4" s="97"/>
      <c r="G4" s="421" t="s">
        <v>435</v>
      </c>
      <c r="H4" s="422">
        <f>'Fiche de synthèse'!C12</f>
        <v>2022</v>
      </c>
      <c r="I4" s="422">
        <f>'Fiche de synthèse'!D12</f>
        <v>2023</v>
      </c>
      <c r="J4" s="422">
        <f>'Fiche de synthèse'!E12</f>
        <v>2024</v>
      </c>
    </row>
    <row r="5" spans="1:10" hidden="1">
      <c r="B5" s="423" t="s">
        <v>161</v>
      </c>
      <c r="C5" s="424"/>
      <c r="D5" s="425"/>
      <c r="E5" s="425"/>
      <c r="F5" s="97"/>
      <c r="G5" s="426" t="s">
        <v>178</v>
      </c>
      <c r="H5" s="427" t="e">
        <f>#REF!</f>
        <v>#REF!</v>
      </c>
      <c r="I5" s="427" t="e">
        <f>#REF!</f>
        <v>#REF!</v>
      </c>
      <c r="J5" s="427" t="e">
        <f>#REF!</f>
        <v>#REF!</v>
      </c>
    </row>
    <row r="6" spans="1:10">
      <c r="B6" s="428" t="s">
        <v>36</v>
      </c>
      <c r="C6" s="429"/>
      <c r="D6" s="429"/>
      <c r="E6" s="429"/>
      <c r="F6" s="97"/>
      <c r="G6" s="426" t="s">
        <v>179</v>
      </c>
      <c r="H6" s="429"/>
      <c r="I6" s="429"/>
      <c r="J6" s="429"/>
    </row>
    <row r="7" spans="1:10">
      <c r="B7" s="428" t="s">
        <v>38</v>
      </c>
      <c r="C7" s="427">
        <f>C6/('Compte de résultat'!$C$2*30)</f>
        <v>0</v>
      </c>
      <c r="D7" s="427">
        <f>D6/360</f>
        <v>0</v>
      </c>
      <c r="E7" s="427">
        <f>E6/360</f>
        <v>0</v>
      </c>
      <c r="F7" s="97"/>
      <c r="G7" s="426" t="s">
        <v>180</v>
      </c>
      <c r="H7" s="427">
        <f>H6/('Compte de résultat'!$C$2*30)</f>
        <v>0</v>
      </c>
      <c r="I7" s="427">
        <f>I6/360</f>
        <v>0</v>
      </c>
      <c r="J7" s="427">
        <f>J6/360</f>
        <v>0</v>
      </c>
    </row>
    <row r="8" spans="1:10">
      <c r="B8" s="428" t="s">
        <v>37</v>
      </c>
      <c r="C8" s="429"/>
      <c r="D8" s="429"/>
      <c r="E8" s="429"/>
      <c r="F8" s="97"/>
      <c r="G8" s="426" t="s">
        <v>40</v>
      </c>
      <c r="H8" s="429"/>
      <c r="I8" s="429"/>
      <c r="J8" s="429"/>
    </row>
    <row r="9" spans="1:10">
      <c r="B9" s="428" t="s">
        <v>39</v>
      </c>
      <c r="C9" s="427">
        <f>C7*C8</f>
        <v>0</v>
      </c>
      <c r="D9" s="427">
        <f>D7*D8</f>
        <v>0</v>
      </c>
      <c r="E9" s="427">
        <f>E7*E8</f>
        <v>0</v>
      </c>
      <c r="F9" s="97"/>
      <c r="G9" s="426" t="s">
        <v>41</v>
      </c>
      <c r="H9" s="427">
        <f>H7*H8</f>
        <v>0</v>
      </c>
      <c r="I9" s="427">
        <f>I7*I8</f>
        <v>0</v>
      </c>
      <c r="J9" s="427">
        <f>J7*J8</f>
        <v>0</v>
      </c>
    </row>
    <row r="10" spans="1:10">
      <c r="B10" s="428" t="s">
        <v>172</v>
      </c>
      <c r="C10" s="430"/>
      <c r="D10" s="430"/>
      <c r="E10" s="430"/>
      <c r="F10" s="97"/>
      <c r="G10" s="426" t="s">
        <v>173</v>
      </c>
      <c r="H10" s="430"/>
      <c r="I10" s="430"/>
      <c r="J10" s="430"/>
    </row>
    <row r="11" spans="1:10">
      <c r="B11" s="428" t="s">
        <v>42</v>
      </c>
      <c r="C11" s="427">
        <f>(C9*C10)</f>
        <v>0</v>
      </c>
      <c r="D11" s="427">
        <f>(D9*D10)</f>
        <v>0</v>
      </c>
      <c r="E11" s="427">
        <f>(E9*E10)</f>
        <v>0</v>
      </c>
      <c r="F11" s="97"/>
      <c r="G11" s="426" t="s">
        <v>42</v>
      </c>
      <c r="H11" s="427">
        <f>(H9*H10)</f>
        <v>0</v>
      </c>
      <c r="I11" s="427">
        <f>(I9*I10)</f>
        <v>0</v>
      </c>
      <c r="J11" s="427">
        <f>(J9*J10)</f>
        <v>0</v>
      </c>
    </row>
    <row r="12" spans="1:10" ht="20.100000000000001" customHeight="1">
      <c r="B12" s="431"/>
      <c r="C12" s="432">
        <f>C9-C11</f>
        <v>0</v>
      </c>
      <c r="D12" s="432">
        <f>D9-D11</f>
        <v>0</v>
      </c>
      <c r="E12" s="432">
        <f>E9-E11</f>
        <v>0</v>
      </c>
      <c r="F12" s="97"/>
      <c r="G12" s="433"/>
      <c r="H12" s="432">
        <f>H9-H11</f>
        <v>0</v>
      </c>
      <c r="I12" s="432">
        <f>I9-I11</f>
        <v>0</v>
      </c>
      <c r="J12" s="432">
        <f>J9-J11</f>
        <v>0</v>
      </c>
    </row>
    <row r="13" spans="1:10" ht="20.100000000000001" customHeight="1">
      <c r="B13" s="434" t="s">
        <v>440</v>
      </c>
      <c r="C13" s="422">
        <f>'Fiche de synthèse'!C12</f>
        <v>2022</v>
      </c>
      <c r="D13" s="422">
        <f>'Fiche de synthèse'!D12</f>
        <v>2023</v>
      </c>
      <c r="E13" s="422">
        <f>'Fiche de synthèse'!E12</f>
        <v>2024</v>
      </c>
      <c r="F13" s="97"/>
      <c r="G13" s="421" t="s">
        <v>264</v>
      </c>
      <c r="H13" s="422">
        <f>'Fiche de synthèse'!C12</f>
        <v>2022</v>
      </c>
      <c r="I13" s="422">
        <f>'Fiche de synthèse'!D12</f>
        <v>2023</v>
      </c>
      <c r="J13" s="422">
        <f>'Fiche de synthèse'!E12</f>
        <v>2024</v>
      </c>
    </row>
    <row r="14" spans="1:10" hidden="1">
      <c r="B14" s="426" t="s">
        <v>161</v>
      </c>
      <c r="C14" s="435"/>
      <c r="D14" s="435"/>
      <c r="E14" s="435"/>
      <c r="F14" s="97"/>
      <c r="G14" s="426" t="s">
        <v>178</v>
      </c>
      <c r="H14" s="427" t="e">
        <f>#REF!</f>
        <v>#REF!</v>
      </c>
      <c r="I14" s="427" t="e">
        <f>#REF!</f>
        <v>#REF!</v>
      </c>
      <c r="J14" s="427" t="e">
        <f>#REF!</f>
        <v>#REF!</v>
      </c>
    </row>
    <row r="15" spans="1:10">
      <c r="B15" s="426" t="s">
        <v>36</v>
      </c>
      <c r="C15" s="429"/>
      <c r="D15" s="429"/>
      <c r="E15" s="429"/>
      <c r="F15" s="97"/>
      <c r="G15" s="426" t="s">
        <v>179</v>
      </c>
      <c r="H15" s="429"/>
      <c r="I15" s="429"/>
      <c r="J15" s="429"/>
    </row>
    <row r="16" spans="1:10">
      <c r="B16" s="426" t="s">
        <v>38</v>
      </c>
      <c r="C16" s="427">
        <f>C15/('Compte de résultat'!$C$2*30)</f>
        <v>0</v>
      </c>
      <c r="D16" s="427">
        <f>D15/360</f>
        <v>0</v>
      </c>
      <c r="E16" s="427">
        <f>E15/360</f>
        <v>0</v>
      </c>
      <c r="F16" s="97"/>
      <c r="G16" s="426" t="s">
        <v>180</v>
      </c>
      <c r="H16" s="427">
        <f>H15/('Compte de résultat'!$C$2*30)</f>
        <v>0</v>
      </c>
      <c r="I16" s="427">
        <f>I15/360</f>
        <v>0</v>
      </c>
      <c r="J16" s="427">
        <f>J15/360</f>
        <v>0</v>
      </c>
    </row>
    <row r="17" spans="2:10">
      <c r="B17" s="426" t="s">
        <v>37</v>
      </c>
      <c r="C17" s="429"/>
      <c r="D17" s="429"/>
      <c r="E17" s="429"/>
      <c r="F17" s="97"/>
      <c r="G17" s="426" t="s">
        <v>40</v>
      </c>
      <c r="H17" s="429"/>
      <c r="I17" s="429"/>
      <c r="J17" s="429"/>
    </row>
    <row r="18" spans="2:10">
      <c r="B18" s="426" t="s">
        <v>39</v>
      </c>
      <c r="C18" s="427">
        <f>C16*C17</f>
        <v>0</v>
      </c>
      <c r="D18" s="427">
        <f>D16*D17</f>
        <v>0</v>
      </c>
      <c r="E18" s="427">
        <f>E16*E17</f>
        <v>0</v>
      </c>
      <c r="F18" s="97"/>
      <c r="G18" s="426" t="s">
        <v>41</v>
      </c>
      <c r="H18" s="427">
        <f>H16*H17</f>
        <v>0</v>
      </c>
      <c r="I18" s="427">
        <f>I16*I17</f>
        <v>0</v>
      </c>
      <c r="J18" s="427">
        <f>J16*J17</f>
        <v>0</v>
      </c>
    </row>
    <row r="19" spans="2:10">
      <c r="B19" s="426" t="s">
        <v>172</v>
      </c>
      <c r="C19" s="430"/>
      <c r="D19" s="430"/>
      <c r="E19" s="430"/>
      <c r="F19" s="97"/>
      <c r="G19" s="426" t="s">
        <v>173</v>
      </c>
      <c r="H19" s="430"/>
      <c r="I19" s="430"/>
      <c r="J19" s="430"/>
    </row>
    <row r="20" spans="2:10">
      <c r="B20" s="426" t="s">
        <v>42</v>
      </c>
      <c r="C20" s="427">
        <f>(C18*C19)</f>
        <v>0</v>
      </c>
      <c r="D20" s="427">
        <f>(D18*D19)</f>
        <v>0</v>
      </c>
      <c r="E20" s="427">
        <f>(E18*E19)</f>
        <v>0</v>
      </c>
      <c r="F20" s="97"/>
      <c r="G20" s="426" t="s">
        <v>42</v>
      </c>
      <c r="H20" s="427">
        <f>(H18*H19)</f>
        <v>0</v>
      </c>
      <c r="I20" s="427">
        <f>(I18*I19)</f>
        <v>0</v>
      </c>
      <c r="J20" s="427">
        <f>(J18*J19)</f>
        <v>0</v>
      </c>
    </row>
    <row r="21" spans="2:10" ht="20.100000000000001" customHeight="1">
      <c r="B21" s="433"/>
      <c r="C21" s="432">
        <f>C18-C20</f>
        <v>0</v>
      </c>
      <c r="D21" s="432">
        <f>D18-D20</f>
        <v>0</v>
      </c>
      <c r="E21" s="432">
        <f>E18-E20</f>
        <v>0</v>
      </c>
      <c r="F21" s="97"/>
      <c r="G21" s="433"/>
      <c r="H21" s="432">
        <f>H18-H20</f>
        <v>0</v>
      </c>
      <c r="I21" s="432">
        <f>I18-I20</f>
        <v>0</v>
      </c>
      <c r="J21" s="432">
        <f>J18-J20</f>
        <v>0</v>
      </c>
    </row>
    <row r="22" spans="2:10" ht="20.100000000000001" customHeight="1">
      <c r="B22" s="421" t="s">
        <v>441</v>
      </c>
      <c r="C22" s="189">
        <f>'Fiche de synthèse'!C$12</f>
        <v>2022</v>
      </c>
      <c r="D22" s="422">
        <f>'Fiche de synthèse'!D$12</f>
        <v>2023</v>
      </c>
      <c r="E22" s="422">
        <f>'Fiche de synthèse'!E$12</f>
        <v>2024</v>
      </c>
      <c r="F22" s="97"/>
      <c r="G22" s="421" t="s">
        <v>436</v>
      </c>
      <c r="H22" s="422">
        <f>'Fiche de synthèse'!C12</f>
        <v>2022</v>
      </c>
      <c r="I22" s="422">
        <f>'Fiche de synthèse'!D12</f>
        <v>2023</v>
      </c>
      <c r="J22" s="422">
        <f>'Fiche de synthèse'!E12</f>
        <v>2024</v>
      </c>
    </row>
    <row r="23" spans="2:10">
      <c r="B23" s="426" t="s">
        <v>36</v>
      </c>
      <c r="C23" s="429"/>
      <c r="D23" s="429"/>
      <c r="E23" s="429"/>
      <c r="F23" s="97"/>
      <c r="G23" s="426" t="s">
        <v>437</v>
      </c>
      <c r="H23" s="429"/>
      <c r="I23" s="429"/>
      <c r="J23" s="429"/>
    </row>
    <row r="24" spans="2:10">
      <c r="B24" s="426" t="s">
        <v>38</v>
      </c>
      <c r="C24" s="427">
        <f>C23/('Compte de résultat'!$C$2*30)</f>
        <v>0</v>
      </c>
      <c r="D24" s="427">
        <f>D23/360</f>
        <v>0</v>
      </c>
      <c r="E24" s="427">
        <f>E23/360</f>
        <v>0</v>
      </c>
      <c r="F24" s="97"/>
      <c r="G24" s="426" t="s">
        <v>438</v>
      </c>
      <c r="H24" s="427">
        <f>H23/('Compte de résultat'!$C$2*30)</f>
        <v>0</v>
      </c>
      <c r="I24" s="427">
        <f>I23/360</f>
        <v>0</v>
      </c>
      <c r="J24" s="427">
        <f>J23/360</f>
        <v>0</v>
      </c>
    </row>
    <row r="25" spans="2:10">
      <c r="B25" s="426" t="s">
        <v>37</v>
      </c>
      <c r="C25" s="429"/>
      <c r="D25" s="429"/>
      <c r="E25" s="429"/>
      <c r="F25" s="97"/>
      <c r="G25" s="426" t="s">
        <v>40</v>
      </c>
      <c r="H25" s="429"/>
      <c r="I25" s="429"/>
      <c r="J25" s="429"/>
    </row>
    <row r="26" spans="2:10">
      <c r="B26" s="426" t="s">
        <v>39</v>
      </c>
      <c r="C26" s="427">
        <f>C24*C25</f>
        <v>0</v>
      </c>
      <c r="D26" s="427">
        <f>D24*D25</f>
        <v>0</v>
      </c>
      <c r="E26" s="427">
        <f>E24*E25</f>
        <v>0</v>
      </c>
      <c r="F26" s="97"/>
      <c r="G26" s="426" t="s">
        <v>41</v>
      </c>
      <c r="H26" s="427">
        <f>H24*H25</f>
        <v>0</v>
      </c>
      <c r="I26" s="427">
        <f>I24*I25</f>
        <v>0</v>
      </c>
      <c r="J26" s="427">
        <f>J24*J25</f>
        <v>0</v>
      </c>
    </row>
    <row r="27" spans="2:10">
      <c r="B27" s="426" t="s">
        <v>172</v>
      </c>
      <c r="C27" s="430"/>
      <c r="D27" s="430"/>
      <c r="E27" s="430"/>
      <c r="F27" s="97"/>
      <c r="G27" s="426" t="s">
        <v>173</v>
      </c>
      <c r="H27" s="430"/>
      <c r="I27" s="430"/>
      <c r="J27" s="430"/>
    </row>
    <row r="28" spans="2:10">
      <c r="B28" s="426" t="s">
        <v>42</v>
      </c>
      <c r="C28" s="427">
        <f>(C26*C27)</f>
        <v>0</v>
      </c>
      <c r="D28" s="427">
        <f>(D26*D27)</f>
        <v>0</v>
      </c>
      <c r="E28" s="427">
        <f>(E26*E27)</f>
        <v>0</v>
      </c>
      <c r="F28" s="97"/>
      <c r="G28" s="426" t="s">
        <v>42</v>
      </c>
      <c r="H28" s="427">
        <f>(H26*H27)</f>
        <v>0</v>
      </c>
      <c r="I28" s="427">
        <f>(I26*I27)</f>
        <v>0</v>
      </c>
      <c r="J28" s="427">
        <f>(J26*J27)</f>
        <v>0</v>
      </c>
    </row>
    <row r="29" spans="2:10" ht="20.100000000000001" customHeight="1" thickBot="1">
      <c r="B29" s="436"/>
      <c r="C29" s="432">
        <f>C26-C28</f>
        <v>0</v>
      </c>
      <c r="D29" s="432">
        <f>D26-D28</f>
        <v>0</v>
      </c>
      <c r="E29" s="432">
        <f>E26-E28</f>
        <v>0</v>
      </c>
      <c r="F29" s="97"/>
      <c r="G29" s="433"/>
      <c r="H29" s="432">
        <f>H26-H28</f>
        <v>0</v>
      </c>
      <c r="I29" s="432">
        <f>I26-I28</f>
        <v>0</v>
      </c>
      <c r="J29" s="432">
        <f>J26-J28</f>
        <v>0</v>
      </c>
    </row>
    <row r="30" spans="2:10" ht="20.100000000000001" customHeight="1">
      <c r="B30" s="437" t="s">
        <v>261</v>
      </c>
      <c r="C30" s="438">
        <f>C12+C21+C29</f>
        <v>0</v>
      </c>
      <c r="D30" s="438">
        <f>D12+D21+D29</f>
        <v>0</v>
      </c>
      <c r="E30" s="438">
        <f>E12+E21+E29</f>
        <v>0</v>
      </c>
      <c r="F30" s="97"/>
      <c r="G30" s="437" t="s">
        <v>263</v>
      </c>
      <c r="H30" s="438">
        <f>H12+H21+H29</f>
        <v>0</v>
      </c>
      <c r="I30" s="438">
        <f>I12+I21+I29</f>
        <v>0</v>
      </c>
      <c r="J30" s="438">
        <f>J12+J21+J29</f>
        <v>0</v>
      </c>
    </row>
    <row r="31" spans="2:10">
      <c r="B31" s="439"/>
      <c r="C31" s="440"/>
      <c r="D31" s="441"/>
      <c r="E31" s="441"/>
      <c r="F31" s="97"/>
      <c r="G31" s="97"/>
      <c r="H31" s="97"/>
      <c r="I31" s="97"/>
      <c r="J31" s="97"/>
    </row>
    <row r="32" spans="2:10" ht="20.100000000000001" customHeight="1">
      <c r="B32" s="97"/>
      <c r="C32" s="442"/>
      <c r="D32" s="97"/>
      <c r="E32" s="442"/>
      <c r="F32" s="97"/>
      <c r="G32" s="443"/>
      <c r="H32" s="444">
        <f>'Fiche de synthèse'!C12</f>
        <v>2022</v>
      </c>
      <c r="I32" s="444">
        <f>'Fiche de synthèse'!D12</f>
        <v>2023</v>
      </c>
      <c r="J32" s="444">
        <f>'Fiche de synthèse'!E12</f>
        <v>2024</v>
      </c>
    </row>
    <row r="33" spans="2:10" ht="20.100000000000001" customHeight="1">
      <c r="B33" s="97"/>
      <c r="C33" s="442"/>
      <c r="D33" s="97"/>
      <c r="E33" s="557" t="s">
        <v>397</v>
      </c>
      <c r="F33" s="558"/>
      <c r="G33" s="559"/>
      <c r="H33" s="432">
        <f>C30-H30</f>
        <v>0</v>
      </c>
      <c r="I33" s="432">
        <f>D30-I30</f>
        <v>0</v>
      </c>
      <c r="J33" s="432">
        <f>E30-J30</f>
        <v>0</v>
      </c>
    </row>
    <row r="34" spans="2:10" ht="20.100000000000001" customHeight="1">
      <c r="B34" s="97"/>
      <c r="C34" s="442"/>
      <c r="D34" s="97"/>
      <c r="E34" s="560" t="s">
        <v>398</v>
      </c>
      <c r="F34" s="561"/>
      <c r="G34" s="562"/>
      <c r="H34" s="445"/>
      <c r="I34" s="446">
        <f>I33-H33</f>
        <v>0</v>
      </c>
      <c r="J34" s="446">
        <f>J33-I33</f>
        <v>0</v>
      </c>
    </row>
    <row r="35" spans="2:10" ht="20.100000000000001" customHeight="1">
      <c r="B35" s="97"/>
      <c r="C35" s="442"/>
      <c r="D35" s="97"/>
      <c r="E35" s="557" t="s">
        <v>277</v>
      </c>
      <c r="F35" s="558"/>
      <c r="G35" s="559"/>
      <c r="H35" s="445">
        <f>'Plan financement'!C34</f>
        <v>0</v>
      </c>
      <c r="I35" s="429">
        <f>H35</f>
        <v>0</v>
      </c>
      <c r="J35" s="429">
        <f>I35</f>
        <v>0</v>
      </c>
    </row>
    <row r="36" spans="2:10" ht="20.100000000000001" customHeight="1">
      <c r="B36" s="97"/>
      <c r="C36" s="442"/>
      <c r="D36" s="97"/>
      <c r="E36" s="560" t="s">
        <v>239</v>
      </c>
      <c r="F36" s="561"/>
      <c r="G36" s="562"/>
      <c r="H36" s="445"/>
      <c r="I36" s="446">
        <f>I35-H35</f>
        <v>0</v>
      </c>
      <c r="J36" s="446">
        <f>J35-I35</f>
        <v>0</v>
      </c>
    </row>
    <row r="37" spans="2:10" ht="20.100000000000001" customHeight="1">
      <c r="B37" s="97"/>
      <c r="C37" s="442"/>
      <c r="D37" s="97"/>
      <c r="E37" s="563" t="s">
        <v>265</v>
      </c>
      <c r="F37" s="564"/>
      <c r="G37" s="565"/>
      <c r="H37" s="253">
        <f>+H33+H35</f>
        <v>0</v>
      </c>
      <c r="I37" s="398">
        <f>+I34+I36</f>
        <v>0</v>
      </c>
      <c r="J37" s="253">
        <f>+J34+J36</f>
        <v>0</v>
      </c>
    </row>
    <row r="38" spans="2:10" ht="20.100000000000001" customHeight="1"/>
    <row r="40" spans="2:10" ht="20.100000000000001" customHeight="1"/>
    <row r="41" spans="2:10" ht="20.100000000000001" customHeight="1"/>
  </sheetData>
  <customSheetViews>
    <customSheetView guid="{54D98F1E-53D0-4851-8E21-D6B23A970F0C}" scale="70" fitToPage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cale="70" fitToPage="1" hiddenRows="1" showRuler="0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 scale="70" showPageBreaks="1" fitToPage="1" printArea="1" hiddenRows="1">
      <selection activeCell="H23" sqref="H23"/>
      <pageMargins left="0.23622047244094491" right="0.23622047244094491" top="0.51181102362204722" bottom="0.15748031496062992" header="0.15748031496062992" footer="0.15748031496062992"/>
      <printOptions horizontalCentered="1"/>
      <pageSetup paperSize="9" scale="88" orientation="portrait" horizontalDpi="4294967293" verticalDpi="0" r:id="rId3"/>
      <headerFooter>
        <oddHeader>&amp;R&amp;"Arial,Gras italique"&amp;9&amp;F</oddHeader>
      </headerFooter>
    </customSheetView>
  </customSheetViews>
  <mergeCells count="8">
    <mergeCell ref="B1:J1"/>
    <mergeCell ref="E33:G33"/>
    <mergeCell ref="E34:G34"/>
    <mergeCell ref="E35:G35"/>
    <mergeCell ref="E37:G37"/>
    <mergeCell ref="E36:G36"/>
    <mergeCell ref="B3:E3"/>
    <mergeCell ref="G3:J3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E37"/>
  <sheetViews>
    <sheetView showGridLines="0" view="pageBreakPreview" zoomScale="85" zoomScaleNormal="100" zoomScaleSheetLayoutView="85" workbookViewId="0">
      <selection activeCell="C23" sqref="C23"/>
    </sheetView>
  </sheetViews>
  <sheetFormatPr baseColWidth="10" defaultColWidth="11.42578125" defaultRowHeight="12.75"/>
  <cols>
    <col min="1" max="1" width="11.42578125" style="4"/>
    <col min="2" max="2" width="33.85546875" style="7" customWidth="1"/>
    <col min="3" max="5" width="18.140625" style="7" customWidth="1"/>
    <col min="6" max="6" width="11.42578125" style="4" customWidth="1"/>
    <col min="7" max="16384" width="11.42578125" style="4"/>
  </cols>
  <sheetData>
    <row r="1" spans="2:5" s="96" customFormat="1" ht="40.35" customHeight="1" thickBot="1">
      <c r="B1" s="569" t="s">
        <v>224</v>
      </c>
      <c r="C1" s="570"/>
      <c r="D1" s="570"/>
      <c r="E1" s="571"/>
    </row>
    <row r="2" spans="2:5" ht="20.100000000000001" customHeight="1">
      <c r="B2" s="447"/>
      <c r="C2" s="448"/>
      <c r="D2" s="448"/>
      <c r="E2" s="448"/>
    </row>
    <row r="3" spans="2:5" ht="20.100000000000001" customHeight="1">
      <c r="B3" s="449"/>
      <c r="C3" s="450">
        <f>'Fiche de synthèse'!C12</f>
        <v>2022</v>
      </c>
      <c r="D3" s="450">
        <f>'Fiche de synthèse'!D12</f>
        <v>2023</v>
      </c>
      <c r="E3" s="450">
        <f>'Fiche de synthèse'!E12</f>
        <v>2024</v>
      </c>
    </row>
    <row r="4" spans="2:5" ht="20.100000000000001" customHeight="1">
      <c r="B4" s="451" t="s">
        <v>13</v>
      </c>
      <c r="C4" s="452">
        <f>'Compte de résultat'!C9</f>
        <v>0</v>
      </c>
      <c r="D4" s="452">
        <f>'Compte de résultat'!D9</f>
        <v>0</v>
      </c>
      <c r="E4" s="452">
        <f>'Compte de résultat'!E9</f>
        <v>0</v>
      </c>
    </row>
    <row r="5" spans="2:5" ht="20.100000000000001" customHeight="1">
      <c r="B5" s="451" t="s">
        <v>14</v>
      </c>
      <c r="C5" s="452">
        <f>'Compte de résultat'!C10+'Compte de résultat'!C45+'Compte de résultat'!C46</f>
        <v>0</v>
      </c>
      <c r="D5" s="452">
        <f>'Compte de résultat'!D10+'Compte de résultat'!D45+'Compte de résultat'!D46</f>
        <v>0</v>
      </c>
      <c r="E5" s="452">
        <f>'Compte de résultat'!E10+'Compte de résultat'!E45+'Compte de résultat'!E46</f>
        <v>0</v>
      </c>
    </row>
    <row r="6" spans="2:5" ht="20.100000000000001" customHeight="1">
      <c r="B6" s="453" t="s">
        <v>15</v>
      </c>
      <c r="C6" s="454">
        <f>C4-C5</f>
        <v>0</v>
      </c>
      <c r="D6" s="454">
        <f>D4-D5</f>
        <v>0</v>
      </c>
      <c r="E6" s="454">
        <f>E4-E5</f>
        <v>0</v>
      </c>
    </row>
    <row r="7" spans="2:5" ht="20.100000000000001" customHeight="1">
      <c r="B7" s="453" t="s">
        <v>16</v>
      </c>
      <c r="C7" s="455" t="e">
        <f>IF(COUNTBLANK(C6)=0,C6/C4,0)</f>
        <v>#DIV/0!</v>
      </c>
      <c r="D7" s="455" t="e">
        <f t="shared" ref="D7:E7" si="0">IF(COUNTBLANK(D6)=0,D6/D4,0)</f>
        <v>#DIV/0!</v>
      </c>
      <c r="E7" s="455" t="e">
        <f t="shared" si="0"/>
        <v>#DIV/0!</v>
      </c>
    </row>
    <row r="8" spans="2:5" ht="20.100000000000001" customHeight="1">
      <c r="B8" s="451" t="s">
        <v>17</v>
      </c>
      <c r="C8" s="452">
        <f>'Compte de résultat'!C70-'Compte de résultat'!C67-'Seuil de rentabilité'!C5</f>
        <v>0</v>
      </c>
      <c r="D8" s="452">
        <f>'Compte de résultat'!D70-'Compte de résultat'!D67-'Seuil de rentabilité'!D5</f>
        <v>0</v>
      </c>
      <c r="E8" s="452">
        <f>'Compte de résultat'!E70-'Compte de résultat'!E67-'Seuil de rentabilité'!E5</f>
        <v>0</v>
      </c>
    </row>
    <row r="9" spans="2:5" ht="30" customHeight="1">
      <c r="B9" s="456" t="s">
        <v>226</v>
      </c>
      <c r="C9" s="457" t="e">
        <f>IF(C7&lt;&gt;0,C8/C7,0)</f>
        <v>#DIV/0!</v>
      </c>
      <c r="D9" s="457" t="e">
        <f t="shared" ref="D9:E9" si="1">IF(D7&lt;&gt;0,D8/D7,0)</f>
        <v>#DIV/0!</v>
      </c>
      <c r="E9" s="457" t="e">
        <f t="shared" si="1"/>
        <v>#DIV/0!</v>
      </c>
    </row>
    <row r="10" spans="2:5" ht="20.100000000000001" customHeight="1">
      <c r="B10" s="458" t="s">
        <v>12</v>
      </c>
      <c r="C10" s="180">
        <f>C8+C5</f>
        <v>0</v>
      </c>
      <c r="D10" s="180">
        <f>D8+D5</f>
        <v>0</v>
      </c>
      <c r="E10" s="180">
        <f>E8+E5</f>
        <v>0</v>
      </c>
    </row>
    <row r="11" spans="2:5" ht="20.100000000000001" customHeight="1">
      <c r="B11" s="447"/>
      <c r="C11" s="459"/>
      <c r="D11" s="459"/>
      <c r="E11" s="459"/>
    </row>
    <row r="12" spans="2:5" ht="25.35" customHeight="1">
      <c r="B12" s="460" t="s">
        <v>181</v>
      </c>
      <c r="C12" s="461"/>
      <c r="D12" s="461"/>
      <c r="E12" s="461"/>
    </row>
    <row r="13" spans="2:5" ht="25.35" customHeight="1">
      <c r="B13" s="462" t="s">
        <v>183</v>
      </c>
      <c r="C13" s="463">
        <f>IF(C12=0,0,C9/C12)</f>
        <v>0</v>
      </c>
      <c r="D13" s="463">
        <f t="shared" ref="D13:E13" si="2">IF(D12=0,0,D9/D12)</f>
        <v>0</v>
      </c>
      <c r="E13" s="463">
        <f t="shared" si="2"/>
        <v>0</v>
      </c>
    </row>
    <row r="14" spans="2:5" ht="20.100000000000001" customHeight="1">
      <c r="B14" s="464"/>
      <c r="C14" s="459"/>
      <c r="D14" s="459"/>
      <c r="E14" s="459"/>
    </row>
    <row r="15" spans="2:5" ht="20.100000000000001" customHeight="1" thickBot="1">
      <c r="B15" s="464"/>
      <c r="C15" s="459"/>
      <c r="D15" s="459"/>
      <c r="E15" s="459"/>
    </row>
    <row r="16" spans="2:5" s="96" customFormat="1" ht="40.35" customHeight="1" thickBot="1">
      <c r="B16" s="569" t="s">
        <v>225</v>
      </c>
      <c r="C16" s="570"/>
      <c r="D16" s="570"/>
      <c r="E16" s="571"/>
    </row>
    <row r="17" spans="2:5" ht="20.100000000000001" customHeight="1">
      <c r="B17" s="464"/>
      <c r="C17" s="464"/>
      <c r="D17" s="464"/>
      <c r="E17" s="464"/>
    </row>
    <row r="18" spans="2:5" ht="20.100000000000001" customHeight="1">
      <c r="B18" s="465"/>
      <c r="C18" s="450">
        <f>'Fiche de synthèse'!C12</f>
        <v>2022</v>
      </c>
      <c r="D18" s="450">
        <f>'Fiche de synthèse'!D12</f>
        <v>2023</v>
      </c>
      <c r="E18" s="450">
        <f>'Fiche de synthèse'!E12</f>
        <v>2024</v>
      </c>
    </row>
    <row r="19" spans="2:5" ht="20.100000000000001" customHeight="1">
      <c r="B19" s="460" t="s">
        <v>159</v>
      </c>
      <c r="C19" s="466">
        <f>'Compte de résultat'!C75</f>
        <v>0</v>
      </c>
      <c r="D19" s="466">
        <f>'Compte de résultat'!D75</f>
        <v>0</v>
      </c>
      <c r="E19" s="466">
        <f>'Compte de résultat'!E75</f>
        <v>0</v>
      </c>
    </row>
    <row r="20" spans="2:5" ht="20.100000000000001" customHeight="1">
      <c r="B20" s="460" t="s">
        <v>321</v>
      </c>
      <c r="C20" s="466">
        <f>C8+C19</f>
        <v>0</v>
      </c>
      <c r="D20" s="466">
        <f>D8+D19</f>
        <v>0</v>
      </c>
      <c r="E20" s="466">
        <f>E8+E19</f>
        <v>0</v>
      </c>
    </row>
    <row r="21" spans="2:5" ht="30" customHeight="1">
      <c r="B21" s="467" t="s">
        <v>227</v>
      </c>
      <c r="C21" s="457" t="e">
        <f>IF(C7&lt;&gt;0,C20/C7,0)</f>
        <v>#DIV/0!</v>
      </c>
      <c r="D21" s="457" t="e">
        <f t="shared" ref="D21:E21" si="3">IF(D7&lt;&gt;0,D20/D7,0)</f>
        <v>#DIV/0!</v>
      </c>
      <c r="E21" s="457" t="e">
        <f t="shared" si="3"/>
        <v>#DIV/0!</v>
      </c>
    </row>
    <row r="22" spans="2:5" ht="20.100000000000001" customHeight="1">
      <c r="B22" s="447"/>
      <c r="C22" s="468"/>
      <c r="D22" s="459"/>
      <c r="E22" s="459"/>
    </row>
    <row r="23" spans="2:5" ht="20.100000000000001" customHeight="1">
      <c r="B23" s="460" t="s">
        <v>181</v>
      </c>
      <c r="C23" s="469">
        <f>C12</f>
        <v>0</v>
      </c>
      <c r="D23" s="469">
        <f>D12</f>
        <v>0</v>
      </c>
      <c r="E23" s="469">
        <f>E12</f>
        <v>0</v>
      </c>
    </row>
    <row r="24" spans="2:5" ht="20.100000000000001" customHeight="1">
      <c r="B24" s="470" t="s">
        <v>183</v>
      </c>
      <c r="C24" s="253">
        <f>IF(C12=0,0,C21/C23)</f>
        <v>0</v>
      </c>
      <c r="D24" s="253">
        <f t="shared" ref="D24:E24" si="4">IF(D12=0,0,D21/D23)</f>
        <v>0</v>
      </c>
      <c r="E24" s="253">
        <f t="shared" si="4"/>
        <v>0</v>
      </c>
    </row>
    <row r="25" spans="2:5" ht="20.100000000000001" customHeight="1">
      <c r="B25" s="471"/>
      <c r="C25" s="472"/>
      <c r="D25" s="471"/>
      <c r="E25" s="472"/>
    </row>
    <row r="26" spans="2:5" ht="20.100000000000001" customHeight="1">
      <c r="B26" s="471"/>
      <c r="C26" s="472"/>
      <c r="D26" s="471"/>
      <c r="E26" s="472"/>
    </row>
    <row r="27" spans="2:5" ht="20.100000000000001" customHeight="1">
      <c r="B27" s="471"/>
      <c r="C27" s="472"/>
      <c r="D27" s="471"/>
      <c r="E27" s="471"/>
    </row>
    <row r="28" spans="2:5" ht="20.100000000000001" customHeight="1">
      <c r="B28" s="471"/>
      <c r="C28" s="472"/>
      <c r="D28" s="471"/>
      <c r="E28" s="472"/>
    </row>
    <row r="29" spans="2:5" ht="20.100000000000001" customHeight="1">
      <c r="B29" s="471"/>
      <c r="C29" s="472"/>
      <c r="D29" s="471"/>
      <c r="E29" s="472"/>
    </row>
    <row r="30" spans="2:5" ht="20.100000000000001" customHeight="1">
      <c r="B30" s="471"/>
      <c r="C30" s="472"/>
      <c r="D30" s="471"/>
      <c r="E30" s="472"/>
    </row>
    <row r="31" spans="2:5" ht="20.100000000000001" customHeight="1">
      <c r="C31" s="260"/>
    </row>
    <row r="32" spans="2:5" ht="20.100000000000001" customHeight="1">
      <c r="C32" s="260"/>
      <c r="E32" s="260"/>
    </row>
    <row r="33" spans="3:5">
      <c r="C33" s="260"/>
      <c r="E33" s="260"/>
    </row>
    <row r="34" spans="3:5">
      <c r="C34" s="260"/>
      <c r="E34" s="260"/>
    </row>
    <row r="35" spans="3:5">
      <c r="C35" s="260"/>
      <c r="E35" s="260"/>
    </row>
    <row r="36" spans="3:5">
      <c r="C36" s="260"/>
    </row>
    <row r="37" spans="3:5">
      <c r="C37" s="260"/>
    </row>
  </sheetData>
  <customSheetViews>
    <customSheetView guid="{54D98F1E-53D0-4851-8E21-D6B23A970F0C}">
      <selection activeCell="C34" sqref="C34"/>
      <pageMargins left="0.7" right="0.7" top="0.75" bottom="0.75" header="0.3" footer="0.3"/>
      <pageSetup paperSize="9" orientation="portrait" horizontalDpi="4294967293" verticalDpi="0" r:id="rId1"/>
      <headerFooter>
        <oddHeader>&amp;R&amp;"Arial,Gras italique"&amp;9&amp;F</oddHeader>
      </headerFooter>
    </customSheetView>
    <customSheetView guid="{25662571-BA8B-4104-B7BE-8F3787F26F17}" showRuler="0">
      <selection activeCell="C34" sqref="C34"/>
      <pageMargins left="0.7" right="0.7" top="0.75" bottom="0.75" header="0.3" footer="0.3"/>
      <pageSetup paperSize="9" orientation="portrait" horizontalDpi="4294967293" verticalDpi="0" r:id="rId2"/>
      <headerFooter alignWithMargins="0">
        <oddHeader>&amp;R&amp;"Arial,Gras italique"&amp;9&amp;F</oddHeader>
      </headerFooter>
    </customSheetView>
    <customSheetView guid="{0543D322-CF98-4D3D-9CC9-E67E6170A3BD}">
      <selection activeCell="C34" sqref="C34"/>
      <pageMargins left="0.7" right="0.7" top="0.75" bottom="0.75" header="0.3" footer="0.3"/>
      <pageSetup paperSize="9" orientation="portrait" horizontalDpi="4294967293" verticalDpi="0" r:id="rId3"/>
      <headerFooter>
        <oddHeader>&amp;R&amp;"Arial,Gras italique"&amp;9&amp;F</oddHeader>
      </headerFooter>
    </customSheetView>
  </customSheetViews>
  <mergeCells count="2">
    <mergeCell ref="B1:E1"/>
    <mergeCell ref="B16:E16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I100"/>
  <sheetViews>
    <sheetView workbookViewId="0">
      <selection activeCell="C4" sqref="C4"/>
    </sheetView>
  </sheetViews>
  <sheetFormatPr baseColWidth="10" defaultColWidth="11.42578125" defaultRowHeight="9"/>
  <cols>
    <col min="1" max="6" width="16.85546875" style="3" customWidth="1"/>
    <col min="7" max="7" width="11.42578125" style="3"/>
    <col min="8" max="8" width="25.85546875" style="3" customWidth="1"/>
    <col min="9" max="16384" width="11.42578125" style="3"/>
  </cols>
  <sheetData>
    <row r="1" spans="1:9" ht="33" customHeight="1">
      <c r="A1" s="573" t="s">
        <v>45</v>
      </c>
      <c r="B1" s="574"/>
      <c r="C1" s="574"/>
      <c r="D1" s="574"/>
      <c r="E1" s="574"/>
      <c r="F1" s="575"/>
      <c r="H1" s="572" t="s">
        <v>390</v>
      </c>
      <c r="I1" s="572"/>
    </row>
    <row r="2" spans="1:9" ht="15" customHeight="1">
      <c r="A2" s="40" t="s">
        <v>147</v>
      </c>
      <c r="B2" s="9"/>
      <c r="C2" s="29" t="s">
        <v>365</v>
      </c>
      <c r="D2" s="9"/>
      <c r="E2" s="9"/>
      <c r="F2" s="41"/>
      <c r="H2" s="572"/>
      <c r="I2" s="572"/>
    </row>
    <row r="3" spans="1:9" ht="15" customHeight="1">
      <c r="A3" s="42" t="s">
        <v>149</v>
      </c>
      <c r="B3" s="43"/>
      <c r="C3" s="81">
        <f>'Plan financement'!C58+'Plan financement'!D58</f>
        <v>0</v>
      </c>
      <c r="D3" s="82" t="s">
        <v>152</v>
      </c>
      <c r="E3" s="43"/>
      <c r="F3" s="45"/>
    </row>
    <row r="4" spans="1:9" ht="15" customHeight="1">
      <c r="A4" s="42" t="s">
        <v>150</v>
      </c>
      <c r="B4" s="43"/>
      <c r="C4" s="91">
        <f>'Plan financement'!I58/12</f>
        <v>3</v>
      </c>
      <c r="D4" s="46" t="s">
        <v>46</v>
      </c>
      <c r="E4" s="44">
        <f>C4*12</f>
        <v>36</v>
      </c>
      <c r="F4" s="45" t="s">
        <v>47</v>
      </c>
    </row>
    <row r="5" spans="1:9" ht="15" customHeight="1">
      <c r="A5" s="42" t="s">
        <v>151</v>
      </c>
      <c r="B5" s="47"/>
      <c r="C5" s="30">
        <f>'Plan financement'!J58</f>
        <v>0</v>
      </c>
      <c r="D5" s="46" t="s">
        <v>46</v>
      </c>
      <c r="E5" s="83">
        <f>C3/E4</f>
        <v>0</v>
      </c>
      <c r="F5" s="45" t="s">
        <v>157</v>
      </c>
    </row>
    <row r="6" spans="1:9" ht="15" customHeight="1">
      <c r="A6" s="49"/>
      <c r="B6" s="13"/>
      <c r="C6" s="13"/>
      <c r="D6" s="13"/>
      <c r="E6" s="13"/>
      <c r="F6" s="50"/>
    </row>
    <row r="7" spans="1:9" ht="15" customHeight="1">
      <c r="A7" s="576" t="s">
        <v>48</v>
      </c>
      <c r="B7" s="576" t="s">
        <v>359</v>
      </c>
      <c r="C7" s="576" t="s">
        <v>50</v>
      </c>
      <c r="D7" s="576" t="s">
        <v>51</v>
      </c>
      <c r="E7" s="576" t="s">
        <v>52</v>
      </c>
      <c r="F7" s="576" t="s">
        <v>360</v>
      </c>
    </row>
    <row r="8" spans="1:9" ht="15" customHeight="1">
      <c r="A8" s="577"/>
      <c r="B8" s="577"/>
      <c r="C8" s="577"/>
      <c r="D8" s="577"/>
      <c r="E8" s="577"/>
      <c r="F8" s="577"/>
    </row>
    <row r="9" spans="1:9" ht="15" customHeight="1">
      <c r="A9" s="51" t="s">
        <v>55</v>
      </c>
      <c r="B9" s="18">
        <f>C3</f>
        <v>0</v>
      </c>
      <c r="C9" s="52">
        <f>PMT($C$5/12,$E$4,$C$3,0)</f>
        <v>0</v>
      </c>
      <c r="D9" s="18">
        <f>C9-E9</f>
        <v>0</v>
      </c>
      <c r="E9" s="52">
        <f>-B9*$C$5/12</f>
        <v>0</v>
      </c>
      <c r="F9" s="53">
        <f>B9+D9</f>
        <v>0</v>
      </c>
    </row>
    <row r="10" spans="1:9" ht="15" customHeight="1">
      <c r="A10" s="51" t="s">
        <v>56</v>
      </c>
      <c r="B10" s="18">
        <f>F9</f>
        <v>0</v>
      </c>
      <c r="C10" s="52">
        <f t="shared" ref="C10:C20" si="0">PMT($C$5/12,$E$4,$C$3,0)</f>
        <v>0</v>
      </c>
      <c r="D10" s="18">
        <f t="shared" ref="D10:D64" si="1">C10-E10</f>
        <v>0</v>
      </c>
      <c r="E10" s="52">
        <f t="shared" ref="E10:E20" si="2">-B10*$C$5/12</f>
        <v>0</v>
      </c>
      <c r="F10" s="53">
        <f>B10+D10</f>
        <v>0</v>
      </c>
    </row>
    <row r="11" spans="1:9" ht="15" customHeight="1">
      <c r="A11" s="51" t="s">
        <v>57</v>
      </c>
      <c r="B11" s="18">
        <f t="shared" ref="B11:B64" si="3">F10</f>
        <v>0</v>
      </c>
      <c r="C11" s="52">
        <f t="shared" si="0"/>
        <v>0</v>
      </c>
      <c r="D11" s="18">
        <f t="shared" si="1"/>
        <v>0</v>
      </c>
      <c r="E11" s="52">
        <f t="shared" si="2"/>
        <v>0</v>
      </c>
      <c r="F11" s="53">
        <f t="shared" ref="F11:F20" si="4">B11+D11</f>
        <v>0</v>
      </c>
    </row>
    <row r="12" spans="1:9" ht="15" customHeight="1">
      <c r="A12" s="51" t="s">
        <v>58</v>
      </c>
      <c r="B12" s="18">
        <f t="shared" si="3"/>
        <v>0</v>
      </c>
      <c r="C12" s="52">
        <f t="shared" si="0"/>
        <v>0</v>
      </c>
      <c r="D12" s="18">
        <f t="shared" si="1"/>
        <v>0</v>
      </c>
      <c r="E12" s="52">
        <f t="shared" si="2"/>
        <v>0</v>
      </c>
      <c r="F12" s="53">
        <f t="shared" si="4"/>
        <v>0</v>
      </c>
    </row>
    <row r="13" spans="1:9" ht="15" customHeight="1">
      <c r="A13" s="51" t="s">
        <v>59</v>
      </c>
      <c r="B13" s="18">
        <f t="shared" si="3"/>
        <v>0</v>
      </c>
      <c r="C13" s="52">
        <f t="shared" si="0"/>
        <v>0</v>
      </c>
      <c r="D13" s="18">
        <f t="shared" si="1"/>
        <v>0</v>
      </c>
      <c r="E13" s="52">
        <f t="shared" si="2"/>
        <v>0</v>
      </c>
      <c r="F13" s="53">
        <f t="shared" si="4"/>
        <v>0</v>
      </c>
    </row>
    <row r="14" spans="1:9" ht="15" customHeight="1">
      <c r="A14" s="51" t="s">
        <v>60</v>
      </c>
      <c r="B14" s="18">
        <f t="shared" si="3"/>
        <v>0</v>
      </c>
      <c r="C14" s="52">
        <f t="shared" si="0"/>
        <v>0</v>
      </c>
      <c r="D14" s="18">
        <f t="shared" si="1"/>
        <v>0</v>
      </c>
      <c r="E14" s="52">
        <f t="shared" si="2"/>
        <v>0</v>
      </c>
      <c r="F14" s="53">
        <f t="shared" si="4"/>
        <v>0</v>
      </c>
    </row>
    <row r="15" spans="1:9" ht="15" customHeight="1">
      <c r="A15" s="51" t="s">
        <v>61</v>
      </c>
      <c r="B15" s="18">
        <f t="shared" si="3"/>
        <v>0</v>
      </c>
      <c r="C15" s="52">
        <f t="shared" si="0"/>
        <v>0</v>
      </c>
      <c r="D15" s="18">
        <f t="shared" si="1"/>
        <v>0</v>
      </c>
      <c r="E15" s="52">
        <f t="shared" si="2"/>
        <v>0</v>
      </c>
      <c r="F15" s="53">
        <f t="shared" si="4"/>
        <v>0</v>
      </c>
    </row>
    <row r="16" spans="1:9" ht="15" customHeight="1">
      <c r="A16" s="51" t="s">
        <v>62</v>
      </c>
      <c r="B16" s="18">
        <f t="shared" si="3"/>
        <v>0</v>
      </c>
      <c r="C16" s="52">
        <f t="shared" si="0"/>
        <v>0</v>
      </c>
      <c r="D16" s="18">
        <f t="shared" si="1"/>
        <v>0</v>
      </c>
      <c r="E16" s="52">
        <f t="shared" si="2"/>
        <v>0</v>
      </c>
      <c r="F16" s="53">
        <f t="shared" si="4"/>
        <v>0</v>
      </c>
    </row>
    <row r="17" spans="1:6" ht="15" customHeight="1">
      <c r="A17" s="51" t="s">
        <v>63</v>
      </c>
      <c r="B17" s="18">
        <f t="shared" si="3"/>
        <v>0</v>
      </c>
      <c r="C17" s="52">
        <f t="shared" si="0"/>
        <v>0</v>
      </c>
      <c r="D17" s="18">
        <f t="shared" si="1"/>
        <v>0</v>
      </c>
      <c r="E17" s="52">
        <f t="shared" si="2"/>
        <v>0</v>
      </c>
      <c r="F17" s="53">
        <f t="shared" si="4"/>
        <v>0</v>
      </c>
    </row>
    <row r="18" spans="1:6" ht="15" customHeight="1">
      <c r="A18" s="51" t="s">
        <v>64</v>
      </c>
      <c r="B18" s="18">
        <f t="shared" si="3"/>
        <v>0</v>
      </c>
      <c r="C18" s="52">
        <f t="shared" si="0"/>
        <v>0</v>
      </c>
      <c r="D18" s="18">
        <f t="shared" si="1"/>
        <v>0</v>
      </c>
      <c r="E18" s="52">
        <f t="shared" si="2"/>
        <v>0</v>
      </c>
      <c r="F18" s="53">
        <f t="shared" si="4"/>
        <v>0</v>
      </c>
    </row>
    <row r="19" spans="1:6" ht="15" customHeight="1">
      <c r="A19" s="51" t="s">
        <v>65</v>
      </c>
      <c r="B19" s="18">
        <f t="shared" si="3"/>
        <v>0</v>
      </c>
      <c r="C19" s="52">
        <f t="shared" si="0"/>
        <v>0</v>
      </c>
      <c r="D19" s="18">
        <f t="shared" si="1"/>
        <v>0</v>
      </c>
      <c r="E19" s="52">
        <f t="shared" si="2"/>
        <v>0</v>
      </c>
      <c r="F19" s="53">
        <f t="shared" si="4"/>
        <v>0</v>
      </c>
    </row>
    <row r="20" spans="1:6" ht="15" customHeight="1">
      <c r="A20" s="51" t="s">
        <v>66</v>
      </c>
      <c r="B20" s="18">
        <f t="shared" si="3"/>
        <v>0</v>
      </c>
      <c r="C20" s="52">
        <f t="shared" si="0"/>
        <v>0</v>
      </c>
      <c r="D20" s="18">
        <f t="shared" si="1"/>
        <v>0</v>
      </c>
      <c r="E20" s="52">
        <f t="shared" si="2"/>
        <v>0</v>
      </c>
      <c r="F20" s="53">
        <f t="shared" si="4"/>
        <v>0</v>
      </c>
    </row>
    <row r="21" spans="1:6" ht="15" customHeight="1">
      <c r="A21" s="54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5"/>
    </row>
    <row r="22" spans="1:6" ht="15" customHeight="1">
      <c r="A22" s="51" t="s">
        <v>69</v>
      </c>
      <c r="B22" s="18">
        <f>F20</f>
        <v>0</v>
      </c>
      <c r="C22" s="52">
        <f>PMT($C$5/12,$E$4,$C$3,0)</f>
        <v>0</v>
      </c>
      <c r="D22" s="18">
        <f t="shared" si="1"/>
        <v>0</v>
      </c>
      <c r="E22" s="52">
        <f>-B22*$C$5/12</f>
        <v>0</v>
      </c>
      <c r="F22" s="53">
        <f>B22+D22</f>
        <v>0</v>
      </c>
    </row>
    <row r="23" spans="1:6" ht="15" customHeight="1">
      <c r="A23" s="51" t="s">
        <v>70</v>
      </c>
      <c r="B23" s="18">
        <f t="shared" si="3"/>
        <v>0</v>
      </c>
      <c r="C23" s="52">
        <f t="shared" ref="C23:C33" si="5">PMT($C$5/12,$E$4,$C$3,0)</f>
        <v>0</v>
      </c>
      <c r="D23" s="18">
        <f t="shared" si="1"/>
        <v>0</v>
      </c>
      <c r="E23" s="52">
        <f t="shared" ref="E23:E33" si="6">-B23*$C$5/12</f>
        <v>0</v>
      </c>
      <c r="F23" s="53">
        <f>B23+D23</f>
        <v>0</v>
      </c>
    </row>
    <row r="24" spans="1:6" ht="15" customHeight="1">
      <c r="A24" s="51" t="s">
        <v>71</v>
      </c>
      <c r="B24" s="18">
        <f t="shared" si="3"/>
        <v>0</v>
      </c>
      <c r="C24" s="52">
        <f t="shared" si="5"/>
        <v>0</v>
      </c>
      <c r="D24" s="18">
        <f t="shared" si="1"/>
        <v>0</v>
      </c>
      <c r="E24" s="52">
        <f t="shared" si="6"/>
        <v>0</v>
      </c>
      <c r="F24" s="53">
        <f t="shared" ref="F24:F33" si="7">B24+D24</f>
        <v>0</v>
      </c>
    </row>
    <row r="25" spans="1:6" ht="15" customHeight="1">
      <c r="A25" s="51" t="s">
        <v>72</v>
      </c>
      <c r="B25" s="18">
        <f t="shared" si="3"/>
        <v>0</v>
      </c>
      <c r="C25" s="52">
        <f t="shared" si="5"/>
        <v>0</v>
      </c>
      <c r="D25" s="18">
        <f t="shared" si="1"/>
        <v>0</v>
      </c>
      <c r="E25" s="52">
        <f t="shared" si="6"/>
        <v>0</v>
      </c>
      <c r="F25" s="53">
        <f t="shared" si="7"/>
        <v>0</v>
      </c>
    </row>
    <row r="26" spans="1:6" ht="15" customHeight="1">
      <c r="A26" s="51" t="s">
        <v>73</v>
      </c>
      <c r="B26" s="18">
        <f t="shared" si="3"/>
        <v>0</v>
      </c>
      <c r="C26" s="52">
        <f t="shared" si="5"/>
        <v>0</v>
      </c>
      <c r="D26" s="18">
        <f>C26-E26</f>
        <v>0</v>
      </c>
      <c r="E26" s="52">
        <f t="shared" si="6"/>
        <v>0</v>
      </c>
      <c r="F26" s="53">
        <f t="shared" si="7"/>
        <v>0</v>
      </c>
    </row>
    <row r="27" spans="1:6" ht="15" customHeight="1">
      <c r="A27" s="51" t="s">
        <v>74</v>
      </c>
      <c r="B27" s="18">
        <f t="shared" si="3"/>
        <v>0</v>
      </c>
      <c r="C27" s="52">
        <f t="shared" si="5"/>
        <v>0</v>
      </c>
      <c r="D27" s="18">
        <f t="shared" si="1"/>
        <v>0</v>
      </c>
      <c r="E27" s="52">
        <f t="shared" si="6"/>
        <v>0</v>
      </c>
      <c r="F27" s="53">
        <f t="shared" si="7"/>
        <v>0</v>
      </c>
    </row>
    <row r="28" spans="1:6" ht="15" customHeight="1">
      <c r="A28" s="51" t="s">
        <v>75</v>
      </c>
      <c r="B28" s="18">
        <f t="shared" si="3"/>
        <v>0</v>
      </c>
      <c r="C28" s="52">
        <f t="shared" si="5"/>
        <v>0</v>
      </c>
      <c r="D28" s="18">
        <f t="shared" si="1"/>
        <v>0</v>
      </c>
      <c r="E28" s="52">
        <f t="shared" si="6"/>
        <v>0</v>
      </c>
      <c r="F28" s="53">
        <f t="shared" si="7"/>
        <v>0</v>
      </c>
    </row>
    <row r="29" spans="1:6" ht="15" customHeight="1">
      <c r="A29" s="51" t="s">
        <v>76</v>
      </c>
      <c r="B29" s="18">
        <f t="shared" si="3"/>
        <v>0</v>
      </c>
      <c r="C29" s="52">
        <f t="shared" si="5"/>
        <v>0</v>
      </c>
      <c r="D29" s="18">
        <f t="shared" si="1"/>
        <v>0</v>
      </c>
      <c r="E29" s="52">
        <f t="shared" si="6"/>
        <v>0</v>
      </c>
      <c r="F29" s="53">
        <f t="shared" si="7"/>
        <v>0</v>
      </c>
    </row>
    <row r="30" spans="1:6" ht="15" customHeight="1">
      <c r="A30" s="51" t="s">
        <v>77</v>
      </c>
      <c r="B30" s="18">
        <f t="shared" si="3"/>
        <v>0</v>
      </c>
      <c r="C30" s="52">
        <f t="shared" si="5"/>
        <v>0</v>
      </c>
      <c r="D30" s="18">
        <f t="shared" si="1"/>
        <v>0</v>
      </c>
      <c r="E30" s="52">
        <f t="shared" si="6"/>
        <v>0</v>
      </c>
      <c r="F30" s="53">
        <f t="shared" si="7"/>
        <v>0</v>
      </c>
    </row>
    <row r="31" spans="1:6" ht="15" customHeight="1">
      <c r="A31" s="51" t="s">
        <v>78</v>
      </c>
      <c r="B31" s="18">
        <f t="shared" si="3"/>
        <v>0</v>
      </c>
      <c r="C31" s="52">
        <f t="shared" si="5"/>
        <v>0</v>
      </c>
      <c r="D31" s="18">
        <f t="shared" si="1"/>
        <v>0</v>
      </c>
      <c r="E31" s="52">
        <f t="shared" si="6"/>
        <v>0</v>
      </c>
      <c r="F31" s="53">
        <f t="shared" si="7"/>
        <v>0</v>
      </c>
    </row>
    <row r="32" spans="1:6" ht="15" customHeight="1">
      <c r="A32" s="51" t="s">
        <v>79</v>
      </c>
      <c r="B32" s="18">
        <f t="shared" si="3"/>
        <v>0</v>
      </c>
      <c r="C32" s="52">
        <f t="shared" si="5"/>
        <v>0</v>
      </c>
      <c r="D32" s="18">
        <f t="shared" si="1"/>
        <v>0</v>
      </c>
      <c r="E32" s="52">
        <f t="shared" si="6"/>
        <v>0</v>
      </c>
      <c r="F32" s="53">
        <f t="shared" si="7"/>
        <v>0</v>
      </c>
    </row>
    <row r="33" spans="1:6" ht="15" customHeight="1">
      <c r="A33" s="51" t="s">
        <v>80</v>
      </c>
      <c r="B33" s="18">
        <f t="shared" si="3"/>
        <v>0</v>
      </c>
      <c r="C33" s="52">
        <f t="shared" si="5"/>
        <v>0</v>
      </c>
      <c r="D33" s="18">
        <f t="shared" si="1"/>
        <v>0</v>
      </c>
      <c r="E33" s="52">
        <f t="shared" si="6"/>
        <v>0</v>
      </c>
      <c r="F33" s="53">
        <f t="shared" si="7"/>
        <v>0</v>
      </c>
    </row>
    <row r="34" spans="1:6" ht="15" customHeight="1">
      <c r="A34" s="54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5"/>
    </row>
    <row r="35" spans="1:6" ht="15" customHeight="1">
      <c r="A35" s="51" t="s">
        <v>82</v>
      </c>
      <c r="B35" s="18">
        <f>F33</f>
        <v>0</v>
      </c>
      <c r="C35" s="52">
        <f>PMT($C$5/12,$E$4,$C$3,0)</f>
        <v>0</v>
      </c>
      <c r="D35" s="18">
        <f t="shared" si="1"/>
        <v>0</v>
      </c>
      <c r="E35" s="52">
        <f>-B35*$C$5/12</f>
        <v>0</v>
      </c>
      <c r="F35" s="53">
        <f>B35+D35</f>
        <v>0</v>
      </c>
    </row>
    <row r="36" spans="1:6" ht="15" customHeight="1">
      <c r="A36" s="51" t="s">
        <v>83</v>
      </c>
      <c r="B36" s="18">
        <f t="shared" si="3"/>
        <v>0</v>
      </c>
      <c r="C36" s="52">
        <f t="shared" ref="C36:C46" si="8">PMT($C$5/12,$E$4,$C$3,0)</f>
        <v>0</v>
      </c>
      <c r="D36" s="18">
        <f t="shared" si="1"/>
        <v>0</v>
      </c>
      <c r="E36" s="52">
        <f t="shared" ref="E36:E46" si="9">-B36*$C$5/12</f>
        <v>0</v>
      </c>
      <c r="F36" s="53">
        <f t="shared" ref="F36:F46" si="10">B36+D36</f>
        <v>0</v>
      </c>
    </row>
    <row r="37" spans="1:6" ht="15" customHeight="1">
      <c r="A37" s="51" t="s">
        <v>84</v>
      </c>
      <c r="B37" s="18">
        <f t="shared" si="3"/>
        <v>0</v>
      </c>
      <c r="C37" s="52">
        <f t="shared" si="8"/>
        <v>0</v>
      </c>
      <c r="D37" s="18">
        <f t="shared" si="1"/>
        <v>0</v>
      </c>
      <c r="E37" s="52">
        <f t="shared" si="9"/>
        <v>0</v>
      </c>
      <c r="F37" s="53">
        <f t="shared" si="10"/>
        <v>0</v>
      </c>
    </row>
    <row r="38" spans="1:6" ht="15" customHeight="1">
      <c r="A38" s="51" t="s">
        <v>85</v>
      </c>
      <c r="B38" s="18">
        <f t="shared" si="3"/>
        <v>0</v>
      </c>
      <c r="C38" s="52">
        <f t="shared" si="8"/>
        <v>0</v>
      </c>
      <c r="D38" s="18">
        <f t="shared" si="1"/>
        <v>0</v>
      </c>
      <c r="E38" s="52">
        <f t="shared" si="9"/>
        <v>0</v>
      </c>
      <c r="F38" s="53">
        <f t="shared" si="10"/>
        <v>0</v>
      </c>
    </row>
    <row r="39" spans="1:6" ht="15" customHeight="1">
      <c r="A39" s="51" t="s">
        <v>86</v>
      </c>
      <c r="B39" s="18">
        <f t="shared" si="3"/>
        <v>0</v>
      </c>
      <c r="C39" s="52">
        <f t="shared" si="8"/>
        <v>0</v>
      </c>
      <c r="D39" s="18">
        <f t="shared" si="1"/>
        <v>0</v>
      </c>
      <c r="E39" s="52">
        <f t="shared" si="9"/>
        <v>0</v>
      </c>
      <c r="F39" s="53">
        <f t="shared" si="10"/>
        <v>0</v>
      </c>
    </row>
    <row r="40" spans="1:6" ht="15" customHeight="1">
      <c r="A40" s="51" t="s">
        <v>87</v>
      </c>
      <c r="B40" s="18">
        <f t="shared" si="3"/>
        <v>0</v>
      </c>
      <c r="C40" s="52">
        <f t="shared" si="8"/>
        <v>0</v>
      </c>
      <c r="D40" s="18">
        <f t="shared" si="1"/>
        <v>0</v>
      </c>
      <c r="E40" s="52">
        <f t="shared" si="9"/>
        <v>0</v>
      </c>
      <c r="F40" s="53">
        <f t="shared" si="10"/>
        <v>0</v>
      </c>
    </row>
    <row r="41" spans="1:6" ht="15" customHeight="1">
      <c r="A41" s="51" t="s">
        <v>88</v>
      </c>
      <c r="B41" s="18">
        <f t="shared" si="3"/>
        <v>0</v>
      </c>
      <c r="C41" s="52">
        <f t="shared" si="8"/>
        <v>0</v>
      </c>
      <c r="D41" s="18">
        <f t="shared" si="1"/>
        <v>0</v>
      </c>
      <c r="E41" s="52">
        <f t="shared" si="9"/>
        <v>0</v>
      </c>
      <c r="F41" s="53">
        <f t="shared" si="10"/>
        <v>0</v>
      </c>
    </row>
    <row r="42" spans="1:6" ht="15" customHeight="1">
      <c r="A42" s="51" t="s">
        <v>89</v>
      </c>
      <c r="B42" s="18">
        <f t="shared" si="3"/>
        <v>0</v>
      </c>
      <c r="C42" s="52">
        <f t="shared" si="8"/>
        <v>0</v>
      </c>
      <c r="D42" s="18">
        <f t="shared" si="1"/>
        <v>0</v>
      </c>
      <c r="E42" s="52">
        <f t="shared" si="9"/>
        <v>0</v>
      </c>
      <c r="F42" s="53">
        <f t="shared" si="10"/>
        <v>0</v>
      </c>
    </row>
    <row r="43" spans="1:6" ht="15" customHeight="1">
      <c r="A43" s="51" t="s">
        <v>90</v>
      </c>
      <c r="B43" s="18">
        <f t="shared" si="3"/>
        <v>0</v>
      </c>
      <c r="C43" s="52">
        <f t="shared" si="8"/>
        <v>0</v>
      </c>
      <c r="D43" s="18">
        <f t="shared" si="1"/>
        <v>0</v>
      </c>
      <c r="E43" s="52">
        <f t="shared" si="9"/>
        <v>0</v>
      </c>
      <c r="F43" s="53">
        <f t="shared" si="10"/>
        <v>0</v>
      </c>
    </row>
    <row r="44" spans="1:6" ht="15" customHeight="1">
      <c r="A44" s="51" t="s">
        <v>91</v>
      </c>
      <c r="B44" s="18">
        <f t="shared" si="3"/>
        <v>0</v>
      </c>
      <c r="C44" s="52">
        <f t="shared" si="8"/>
        <v>0</v>
      </c>
      <c r="D44" s="18">
        <f t="shared" si="1"/>
        <v>0</v>
      </c>
      <c r="E44" s="52">
        <f t="shared" si="9"/>
        <v>0</v>
      </c>
      <c r="F44" s="53">
        <f t="shared" si="10"/>
        <v>0</v>
      </c>
    </row>
    <row r="45" spans="1:6" ht="15" customHeight="1">
      <c r="A45" s="51" t="s">
        <v>92</v>
      </c>
      <c r="B45" s="18">
        <f t="shared" si="3"/>
        <v>0</v>
      </c>
      <c r="C45" s="52">
        <f t="shared" si="8"/>
        <v>0</v>
      </c>
      <c r="D45" s="18">
        <f t="shared" si="1"/>
        <v>0</v>
      </c>
      <c r="E45" s="52">
        <f t="shared" si="9"/>
        <v>0</v>
      </c>
      <c r="F45" s="53">
        <f t="shared" si="10"/>
        <v>0</v>
      </c>
    </row>
    <row r="46" spans="1:6" ht="15" customHeight="1">
      <c r="A46" s="51" t="s">
        <v>93</v>
      </c>
      <c r="B46" s="18">
        <f t="shared" si="3"/>
        <v>0</v>
      </c>
      <c r="C46" s="52">
        <f t="shared" si="8"/>
        <v>0</v>
      </c>
      <c r="D46" s="18">
        <f t="shared" si="1"/>
        <v>0</v>
      </c>
      <c r="E46" s="52">
        <f t="shared" si="9"/>
        <v>0</v>
      </c>
      <c r="F46" s="53">
        <f t="shared" si="10"/>
        <v>0</v>
      </c>
    </row>
    <row r="47" spans="1:6" ht="15" customHeight="1">
      <c r="A47" s="54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5"/>
    </row>
    <row r="48" spans="1:6" ht="15" customHeight="1">
      <c r="A48" s="51" t="s">
        <v>95</v>
      </c>
      <c r="B48" s="18">
        <f>F46</f>
        <v>0</v>
      </c>
      <c r="C48" s="52">
        <f>PMT($C$5/12,$E$4,$C$3,0)</f>
        <v>0</v>
      </c>
      <c r="D48" s="18">
        <f t="shared" si="1"/>
        <v>0</v>
      </c>
      <c r="E48" s="52">
        <f>-B48*$C$5/12</f>
        <v>0</v>
      </c>
      <c r="F48" s="53">
        <f>B48+D48</f>
        <v>0</v>
      </c>
    </row>
    <row r="49" spans="1:6" ht="15" customHeight="1">
      <c r="A49" s="51" t="s">
        <v>96</v>
      </c>
      <c r="B49" s="18">
        <f t="shared" si="3"/>
        <v>0</v>
      </c>
      <c r="C49" s="52">
        <f t="shared" ref="C49:C59" si="11">PMT($C$5/12,$E$4,$C$3,0)</f>
        <v>0</v>
      </c>
      <c r="D49" s="18">
        <f t="shared" si="1"/>
        <v>0</v>
      </c>
      <c r="E49" s="52">
        <f t="shared" ref="E49:E59" si="12">-B49*$C$5/12</f>
        <v>0</v>
      </c>
      <c r="F49" s="53">
        <f t="shared" ref="F49:F59" si="13">B49+D49</f>
        <v>0</v>
      </c>
    </row>
    <row r="50" spans="1:6" ht="15" customHeight="1">
      <c r="A50" s="51" t="s">
        <v>97</v>
      </c>
      <c r="B50" s="18">
        <f t="shared" si="3"/>
        <v>0</v>
      </c>
      <c r="C50" s="52">
        <f t="shared" si="11"/>
        <v>0</v>
      </c>
      <c r="D50" s="18">
        <f t="shared" si="1"/>
        <v>0</v>
      </c>
      <c r="E50" s="52">
        <f t="shared" si="12"/>
        <v>0</v>
      </c>
      <c r="F50" s="53">
        <f t="shared" si="13"/>
        <v>0</v>
      </c>
    </row>
    <row r="51" spans="1:6" ht="15" customHeight="1">
      <c r="A51" s="51" t="s">
        <v>98</v>
      </c>
      <c r="B51" s="18">
        <f t="shared" si="3"/>
        <v>0</v>
      </c>
      <c r="C51" s="52">
        <f t="shared" si="11"/>
        <v>0</v>
      </c>
      <c r="D51" s="18">
        <f t="shared" si="1"/>
        <v>0</v>
      </c>
      <c r="E51" s="52">
        <f t="shared" si="12"/>
        <v>0</v>
      </c>
      <c r="F51" s="53">
        <f t="shared" si="13"/>
        <v>0</v>
      </c>
    </row>
    <row r="52" spans="1:6" ht="15" customHeight="1">
      <c r="A52" s="51" t="s">
        <v>99</v>
      </c>
      <c r="B52" s="18">
        <f t="shared" si="3"/>
        <v>0</v>
      </c>
      <c r="C52" s="52">
        <f t="shared" si="11"/>
        <v>0</v>
      </c>
      <c r="D52" s="18">
        <f t="shared" si="1"/>
        <v>0</v>
      </c>
      <c r="E52" s="52">
        <f t="shared" si="12"/>
        <v>0</v>
      </c>
      <c r="F52" s="53">
        <f t="shared" si="13"/>
        <v>0</v>
      </c>
    </row>
    <row r="53" spans="1:6" ht="15" customHeight="1">
      <c r="A53" s="51" t="s">
        <v>100</v>
      </c>
      <c r="B53" s="18">
        <f t="shared" si="3"/>
        <v>0</v>
      </c>
      <c r="C53" s="52">
        <f t="shared" si="11"/>
        <v>0</v>
      </c>
      <c r="D53" s="18">
        <f t="shared" si="1"/>
        <v>0</v>
      </c>
      <c r="E53" s="52">
        <f t="shared" si="12"/>
        <v>0</v>
      </c>
      <c r="F53" s="53">
        <f t="shared" si="13"/>
        <v>0</v>
      </c>
    </row>
    <row r="54" spans="1:6" ht="15" customHeight="1">
      <c r="A54" s="51" t="s">
        <v>101</v>
      </c>
      <c r="B54" s="18">
        <f t="shared" si="3"/>
        <v>0</v>
      </c>
      <c r="C54" s="52">
        <f t="shared" si="11"/>
        <v>0</v>
      </c>
      <c r="D54" s="18">
        <f t="shared" si="1"/>
        <v>0</v>
      </c>
      <c r="E54" s="52">
        <f t="shared" si="12"/>
        <v>0</v>
      </c>
      <c r="F54" s="53">
        <f t="shared" si="13"/>
        <v>0</v>
      </c>
    </row>
    <row r="55" spans="1:6" ht="15" customHeight="1">
      <c r="A55" s="51" t="s">
        <v>102</v>
      </c>
      <c r="B55" s="18">
        <f t="shared" si="3"/>
        <v>0</v>
      </c>
      <c r="C55" s="52">
        <f t="shared" si="11"/>
        <v>0</v>
      </c>
      <c r="D55" s="18">
        <f t="shared" si="1"/>
        <v>0</v>
      </c>
      <c r="E55" s="52">
        <f t="shared" si="12"/>
        <v>0</v>
      </c>
      <c r="F55" s="53">
        <f t="shared" si="13"/>
        <v>0</v>
      </c>
    </row>
    <row r="56" spans="1:6" ht="15" customHeight="1">
      <c r="A56" s="51" t="s">
        <v>103</v>
      </c>
      <c r="B56" s="18">
        <f t="shared" si="3"/>
        <v>0</v>
      </c>
      <c r="C56" s="52">
        <f t="shared" si="11"/>
        <v>0</v>
      </c>
      <c r="D56" s="18">
        <f t="shared" si="1"/>
        <v>0</v>
      </c>
      <c r="E56" s="52">
        <f t="shared" si="12"/>
        <v>0</v>
      </c>
      <c r="F56" s="53">
        <f t="shared" si="13"/>
        <v>0</v>
      </c>
    </row>
    <row r="57" spans="1:6" ht="15" customHeight="1">
      <c r="A57" s="51" t="s">
        <v>104</v>
      </c>
      <c r="B57" s="18">
        <f t="shared" si="3"/>
        <v>0</v>
      </c>
      <c r="C57" s="52">
        <f t="shared" si="11"/>
        <v>0</v>
      </c>
      <c r="D57" s="18">
        <f t="shared" si="1"/>
        <v>0</v>
      </c>
      <c r="E57" s="52">
        <f t="shared" si="12"/>
        <v>0</v>
      </c>
      <c r="F57" s="53">
        <f t="shared" si="13"/>
        <v>0</v>
      </c>
    </row>
    <row r="58" spans="1:6" ht="15" customHeight="1">
      <c r="A58" s="51" t="s">
        <v>105</v>
      </c>
      <c r="B58" s="18">
        <f t="shared" si="3"/>
        <v>0</v>
      </c>
      <c r="C58" s="52">
        <f t="shared" si="11"/>
        <v>0</v>
      </c>
      <c r="D58" s="18">
        <f t="shared" si="1"/>
        <v>0</v>
      </c>
      <c r="E58" s="52">
        <f t="shared" si="12"/>
        <v>0</v>
      </c>
      <c r="F58" s="53">
        <f t="shared" si="13"/>
        <v>0</v>
      </c>
    </row>
    <row r="59" spans="1:6" ht="15" customHeight="1">
      <c r="A59" s="51" t="s">
        <v>106</v>
      </c>
      <c r="B59" s="18">
        <f t="shared" si="3"/>
        <v>0</v>
      </c>
      <c r="C59" s="52">
        <f t="shared" si="11"/>
        <v>0</v>
      </c>
      <c r="D59" s="18">
        <f t="shared" si="1"/>
        <v>0</v>
      </c>
      <c r="E59" s="52">
        <f t="shared" si="12"/>
        <v>0</v>
      </c>
      <c r="F59" s="53">
        <f t="shared" si="13"/>
        <v>0</v>
      </c>
    </row>
    <row r="60" spans="1:6" ht="15" customHeight="1">
      <c r="A60" s="54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5"/>
    </row>
    <row r="61" spans="1:6" ht="15" customHeight="1">
      <c r="A61" s="56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7" t="s">
        <v>49</v>
      </c>
    </row>
    <row r="62" spans="1:6" ht="15" customHeight="1">
      <c r="A62" s="58"/>
      <c r="B62" s="16" t="s">
        <v>53</v>
      </c>
      <c r="C62" s="17"/>
      <c r="D62" s="16"/>
      <c r="E62" s="17"/>
      <c r="F62" s="59" t="s">
        <v>54</v>
      </c>
    </row>
    <row r="63" spans="1:6" ht="15" customHeight="1">
      <c r="A63" s="60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61">
        <f>B63+D63</f>
        <v>0</v>
      </c>
    </row>
    <row r="64" spans="1:6" ht="15" customHeight="1" thickBot="1">
      <c r="A64" s="76" t="s">
        <v>109</v>
      </c>
      <c r="B64" s="77">
        <f t="shared" si="3"/>
        <v>0</v>
      </c>
      <c r="C64" s="78">
        <f>PMT($C$5/12,$E$4,$C$3,0)</f>
        <v>0</v>
      </c>
      <c r="D64" s="79">
        <f t="shared" si="1"/>
        <v>0</v>
      </c>
      <c r="E64" s="77">
        <f>-B64*$C$5/12</f>
        <v>0</v>
      </c>
      <c r="F64" s="80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"/>
  <sheetViews>
    <sheetView topLeftCell="A28" workbookViewId="0">
      <selection activeCell="C5" sqref="C5"/>
    </sheetView>
  </sheetViews>
  <sheetFormatPr baseColWidth="10" defaultColWidth="11.42578125" defaultRowHeight="9"/>
  <cols>
    <col min="1" max="6" width="16.85546875" style="3" customWidth="1"/>
    <col min="7" max="7" width="11.42578125" style="3"/>
    <col min="8" max="8" width="25.85546875" style="3" customWidth="1"/>
    <col min="9" max="16384" width="11.42578125" style="3"/>
  </cols>
  <sheetData>
    <row r="1" spans="1:9" ht="33" customHeight="1">
      <c r="A1" s="573" t="s">
        <v>45</v>
      </c>
      <c r="B1" s="574"/>
      <c r="C1" s="574"/>
      <c r="D1" s="574"/>
      <c r="E1" s="574"/>
      <c r="F1" s="575"/>
      <c r="H1" s="572" t="s">
        <v>390</v>
      </c>
      <c r="I1" s="572"/>
    </row>
    <row r="2" spans="1:9" ht="15" customHeight="1">
      <c r="A2" s="40" t="s">
        <v>147</v>
      </c>
      <c r="B2" s="9"/>
      <c r="C2" s="29" t="s">
        <v>460</v>
      </c>
      <c r="D2" s="9"/>
      <c r="E2" s="9"/>
      <c r="F2" s="41"/>
      <c r="H2" s="572"/>
      <c r="I2" s="572"/>
    </row>
    <row r="3" spans="1:9" ht="15" customHeight="1">
      <c r="A3" s="42" t="s">
        <v>149</v>
      </c>
      <c r="B3" s="43"/>
      <c r="C3" s="81">
        <f>'Plan financement'!C59</f>
        <v>0</v>
      </c>
      <c r="D3" s="82" t="s">
        <v>152</v>
      </c>
      <c r="E3" s="43"/>
      <c r="F3" s="45"/>
    </row>
    <row r="4" spans="1:9" ht="15" customHeight="1">
      <c r="A4" s="42" t="s">
        <v>150</v>
      </c>
      <c r="B4" s="43"/>
      <c r="C4" s="91">
        <f>'Plan financement'!I59/12</f>
        <v>3</v>
      </c>
      <c r="D4" s="46" t="s">
        <v>46</v>
      </c>
      <c r="E4" s="44">
        <f>C4*12</f>
        <v>36</v>
      </c>
      <c r="F4" s="45" t="s">
        <v>47</v>
      </c>
    </row>
    <row r="5" spans="1:9" ht="15" customHeight="1">
      <c r="A5" s="42" t="s">
        <v>151</v>
      </c>
      <c r="B5" s="47"/>
      <c r="C5" s="30">
        <f>'Plan financement'!J58</f>
        <v>0</v>
      </c>
      <c r="D5" s="46" t="s">
        <v>46</v>
      </c>
      <c r="E5" s="83">
        <f>C3/E4</f>
        <v>0</v>
      </c>
      <c r="F5" s="45" t="s">
        <v>157</v>
      </c>
    </row>
    <row r="6" spans="1:9" ht="15" customHeight="1">
      <c r="A6" s="49"/>
      <c r="B6" s="13"/>
      <c r="C6" s="13"/>
      <c r="D6" s="13"/>
      <c r="E6" s="13"/>
      <c r="F6" s="50"/>
    </row>
    <row r="7" spans="1:9" ht="15" customHeight="1">
      <c r="A7" s="576" t="s">
        <v>48</v>
      </c>
      <c r="B7" s="576" t="s">
        <v>359</v>
      </c>
      <c r="C7" s="576" t="s">
        <v>50</v>
      </c>
      <c r="D7" s="576" t="s">
        <v>51</v>
      </c>
      <c r="E7" s="576" t="s">
        <v>52</v>
      </c>
      <c r="F7" s="576" t="s">
        <v>360</v>
      </c>
    </row>
    <row r="8" spans="1:9" ht="15" customHeight="1">
      <c r="A8" s="577"/>
      <c r="B8" s="577"/>
      <c r="C8" s="577"/>
      <c r="D8" s="577"/>
      <c r="E8" s="577"/>
      <c r="F8" s="577"/>
    </row>
    <row r="9" spans="1:9" ht="15" customHeight="1">
      <c r="A9" s="51" t="s">
        <v>55</v>
      </c>
      <c r="B9" s="18">
        <f>C3</f>
        <v>0</v>
      </c>
      <c r="C9" s="52">
        <f>PMT($C$5/12,$E$4,$C$3,0)</f>
        <v>0</v>
      </c>
      <c r="D9" s="18">
        <f>C9-E9</f>
        <v>0</v>
      </c>
      <c r="E9" s="52">
        <f>-B9*$C$5/12</f>
        <v>0</v>
      </c>
      <c r="F9" s="53">
        <f>B9+D9</f>
        <v>0</v>
      </c>
    </row>
    <row r="10" spans="1:9" ht="15" customHeight="1">
      <c r="A10" s="51" t="s">
        <v>56</v>
      </c>
      <c r="B10" s="18">
        <f>F9</f>
        <v>0</v>
      </c>
      <c r="C10" s="52">
        <f t="shared" ref="C10:C20" si="0">PMT($C$5/12,$E$4,$C$3,0)</f>
        <v>0</v>
      </c>
      <c r="D10" s="18">
        <f t="shared" ref="D10:D64" si="1">C10-E10</f>
        <v>0</v>
      </c>
      <c r="E10" s="52">
        <f t="shared" ref="E10:E20" si="2">-B10*$C$5/12</f>
        <v>0</v>
      </c>
      <c r="F10" s="53">
        <f>B10+D10</f>
        <v>0</v>
      </c>
    </row>
    <row r="11" spans="1:9" ht="15" customHeight="1">
      <c r="A11" s="51" t="s">
        <v>57</v>
      </c>
      <c r="B11" s="18">
        <f t="shared" ref="B11:B64" si="3">F10</f>
        <v>0</v>
      </c>
      <c r="C11" s="52">
        <f t="shared" si="0"/>
        <v>0</v>
      </c>
      <c r="D11" s="18">
        <f t="shared" si="1"/>
        <v>0</v>
      </c>
      <c r="E11" s="52">
        <f t="shared" si="2"/>
        <v>0</v>
      </c>
      <c r="F11" s="53">
        <f t="shared" ref="F11:F20" si="4">B11+D11</f>
        <v>0</v>
      </c>
    </row>
    <row r="12" spans="1:9" ht="15" customHeight="1">
      <c r="A12" s="51" t="s">
        <v>58</v>
      </c>
      <c r="B12" s="18">
        <f t="shared" si="3"/>
        <v>0</v>
      </c>
      <c r="C12" s="52">
        <f t="shared" si="0"/>
        <v>0</v>
      </c>
      <c r="D12" s="18">
        <f t="shared" si="1"/>
        <v>0</v>
      </c>
      <c r="E12" s="52">
        <f t="shared" si="2"/>
        <v>0</v>
      </c>
      <c r="F12" s="53">
        <f t="shared" si="4"/>
        <v>0</v>
      </c>
    </row>
    <row r="13" spans="1:9" ht="15" customHeight="1">
      <c r="A13" s="51" t="s">
        <v>59</v>
      </c>
      <c r="B13" s="18">
        <f t="shared" si="3"/>
        <v>0</v>
      </c>
      <c r="C13" s="52">
        <f t="shared" si="0"/>
        <v>0</v>
      </c>
      <c r="D13" s="18">
        <f t="shared" si="1"/>
        <v>0</v>
      </c>
      <c r="E13" s="52">
        <f t="shared" si="2"/>
        <v>0</v>
      </c>
      <c r="F13" s="53">
        <f t="shared" si="4"/>
        <v>0</v>
      </c>
    </row>
    <row r="14" spans="1:9" ht="15" customHeight="1">
      <c r="A14" s="51" t="s">
        <v>60</v>
      </c>
      <c r="B14" s="18">
        <f t="shared" si="3"/>
        <v>0</v>
      </c>
      <c r="C14" s="52">
        <f t="shared" si="0"/>
        <v>0</v>
      </c>
      <c r="D14" s="18">
        <f t="shared" si="1"/>
        <v>0</v>
      </c>
      <c r="E14" s="52">
        <f t="shared" si="2"/>
        <v>0</v>
      </c>
      <c r="F14" s="53">
        <f t="shared" si="4"/>
        <v>0</v>
      </c>
    </row>
    <row r="15" spans="1:9" ht="15" customHeight="1">
      <c r="A15" s="51" t="s">
        <v>61</v>
      </c>
      <c r="B15" s="18">
        <f t="shared" si="3"/>
        <v>0</v>
      </c>
      <c r="C15" s="52">
        <f t="shared" si="0"/>
        <v>0</v>
      </c>
      <c r="D15" s="18">
        <f t="shared" si="1"/>
        <v>0</v>
      </c>
      <c r="E15" s="52">
        <f t="shared" si="2"/>
        <v>0</v>
      </c>
      <c r="F15" s="53">
        <f t="shared" si="4"/>
        <v>0</v>
      </c>
    </row>
    <row r="16" spans="1:9" ht="15" customHeight="1">
      <c r="A16" s="51" t="s">
        <v>62</v>
      </c>
      <c r="B16" s="18">
        <f t="shared" si="3"/>
        <v>0</v>
      </c>
      <c r="C16" s="52">
        <f t="shared" si="0"/>
        <v>0</v>
      </c>
      <c r="D16" s="18">
        <f t="shared" si="1"/>
        <v>0</v>
      </c>
      <c r="E16" s="52">
        <f t="shared" si="2"/>
        <v>0</v>
      </c>
      <c r="F16" s="53">
        <f t="shared" si="4"/>
        <v>0</v>
      </c>
    </row>
    <row r="17" spans="1:6" ht="15" customHeight="1">
      <c r="A17" s="51" t="s">
        <v>63</v>
      </c>
      <c r="B17" s="18">
        <f t="shared" si="3"/>
        <v>0</v>
      </c>
      <c r="C17" s="52">
        <f t="shared" si="0"/>
        <v>0</v>
      </c>
      <c r="D17" s="18">
        <f t="shared" si="1"/>
        <v>0</v>
      </c>
      <c r="E17" s="52">
        <f t="shared" si="2"/>
        <v>0</v>
      </c>
      <c r="F17" s="53">
        <f t="shared" si="4"/>
        <v>0</v>
      </c>
    </row>
    <row r="18" spans="1:6" ht="15" customHeight="1">
      <c r="A18" s="51" t="s">
        <v>64</v>
      </c>
      <c r="B18" s="18">
        <f t="shared" si="3"/>
        <v>0</v>
      </c>
      <c r="C18" s="52">
        <f t="shared" si="0"/>
        <v>0</v>
      </c>
      <c r="D18" s="18">
        <f t="shared" si="1"/>
        <v>0</v>
      </c>
      <c r="E18" s="52">
        <f t="shared" si="2"/>
        <v>0</v>
      </c>
      <c r="F18" s="53">
        <f t="shared" si="4"/>
        <v>0</v>
      </c>
    </row>
    <row r="19" spans="1:6" ht="15" customHeight="1">
      <c r="A19" s="51" t="s">
        <v>65</v>
      </c>
      <c r="B19" s="18">
        <f t="shared" si="3"/>
        <v>0</v>
      </c>
      <c r="C19" s="52">
        <f t="shared" si="0"/>
        <v>0</v>
      </c>
      <c r="D19" s="18">
        <f t="shared" si="1"/>
        <v>0</v>
      </c>
      <c r="E19" s="52">
        <f t="shared" si="2"/>
        <v>0</v>
      </c>
      <c r="F19" s="53">
        <f t="shared" si="4"/>
        <v>0</v>
      </c>
    </row>
    <row r="20" spans="1:6" ht="15" customHeight="1">
      <c r="A20" s="51" t="s">
        <v>66</v>
      </c>
      <c r="B20" s="18">
        <f t="shared" si="3"/>
        <v>0</v>
      </c>
      <c r="C20" s="52">
        <f t="shared" si="0"/>
        <v>0</v>
      </c>
      <c r="D20" s="18">
        <f t="shared" si="1"/>
        <v>0</v>
      </c>
      <c r="E20" s="52">
        <f t="shared" si="2"/>
        <v>0</v>
      </c>
      <c r="F20" s="53">
        <f t="shared" si="4"/>
        <v>0</v>
      </c>
    </row>
    <row r="21" spans="1:6" ht="15" customHeight="1">
      <c r="A21" s="54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5"/>
    </row>
    <row r="22" spans="1:6" ht="15" customHeight="1">
      <c r="A22" s="51" t="s">
        <v>69</v>
      </c>
      <c r="B22" s="18">
        <f>F20</f>
        <v>0</v>
      </c>
      <c r="C22" s="52">
        <f>PMT($C$5/12,$E$4,$C$3,0)</f>
        <v>0</v>
      </c>
      <c r="D22" s="18">
        <f t="shared" si="1"/>
        <v>0</v>
      </c>
      <c r="E22" s="52">
        <f>-B22*$C$5/12</f>
        <v>0</v>
      </c>
      <c r="F22" s="53">
        <f>B22+D22</f>
        <v>0</v>
      </c>
    </row>
    <row r="23" spans="1:6" ht="15" customHeight="1">
      <c r="A23" s="51" t="s">
        <v>70</v>
      </c>
      <c r="B23" s="18">
        <f t="shared" si="3"/>
        <v>0</v>
      </c>
      <c r="C23" s="52">
        <f t="shared" ref="C23:C33" si="5">PMT($C$5/12,$E$4,$C$3,0)</f>
        <v>0</v>
      </c>
      <c r="D23" s="18">
        <f t="shared" si="1"/>
        <v>0</v>
      </c>
      <c r="E23" s="52">
        <f t="shared" ref="E23:E33" si="6">-B23*$C$5/12</f>
        <v>0</v>
      </c>
      <c r="F23" s="53">
        <f>B23+D23</f>
        <v>0</v>
      </c>
    </row>
    <row r="24" spans="1:6" ht="15" customHeight="1">
      <c r="A24" s="51" t="s">
        <v>71</v>
      </c>
      <c r="B24" s="18">
        <f t="shared" si="3"/>
        <v>0</v>
      </c>
      <c r="C24" s="52">
        <f t="shared" si="5"/>
        <v>0</v>
      </c>
      <c r="D24" s="18">
        <f t="shared" si="1"/>
        <v>0</v>
      </c>
      <c r="E24" s="52">
        <f t="shared" si="6"/>
        <v>0</v>
      </c>
      <c r="F24" s="53">
        <f t="shared" ref="F24:F33" si="7">B24+D24</f>
        <v>0</v>
      </c>
    </row>
    <row r="25" spans="1:6" ht="15" customHeight="1">
      <c r="A25" s="51" t="s">
        <v>72</v>
      </c>
      <c r="B25" s="18">
        <f t="shared" si="3"/>
        <v>0</v>
      </c>
      <c r="C25" s="52">
        <f t="shared" si="5"/>
        <v>0</v>
      </c>
      <c r="D25" s="18">
        <f t="shared" si="1"/>
        <v>0</v>
      </c>
      <c r="E25" s="52">
        <f t="shared" si="6"/>
        <v>0</v>
      </c>
      <c r="F25" s="53">
        <f t="shared" si="7"/>
        <v>0</v>
      </c>
    </row>
    <row r="26" spans="1:6" ht="15" customHeight="1">
      <c r="A26" s="51" t="s">
        <v>73</v>
      </c>
      <c r="B26" s="18">
        <f t="shared" si="3"/>
        <v>0</v>
      </c>
      <c r="C26" s="52">
        <f t="shared" si="5"/>
        <v>0</v>
      </c>
      <c r="D26" s="18">
        <f>C26-E26</f>
        <v>0</v>
      </c>
      <c r="E26" s="52">
        <f t="shared" si="6"/>
        <v>0</v>
      </c>
      <c r="F26" s="53">
        <f t="shared" si="7"/>
        <v>0</v>
      </c>
    </row>
    <row r="27" spans="1:6" ht="15" customHeight="1">
      <c r="A27" s="51" t="s">
        <v>74</v>
      </c>
      <c r="B27" s="18">
        <f t="shared" si="3"/>
        <v>0</v>
      </c>
      <c r="C27" s="52">
        <f t="shared" si="5"/>
        <v>0</v>
      </c>
      <c r="D27" s="18">
        <f t="shared" si="1"/>
        <v>0</v>
      </c>
      <c r="E27" s="52">
        <f t="shared" si="6"/>
        <v>0</v>
      </c>
      <c r="F27" s="53">
        <f t="shared" si="7"/>
        <v>0</v>
      </c>
    </row>
    <row r="28" spans="1:6" ht="15" customHeight="1">
      <c r="A28" s="51" t="s">
        <v>75</v>
      </c>
      <c r="B28" s="18">
        <f t="shared" si="3"/>
        <v>0</v>
      </c>
      <c r="C28" s="52">
        <f t="shared" si="5"/>
        <v>0</v>
      </c>
      <c r="D28" s="18">
        <f t="shared" si="1"/>
        <v>0</v>
      </c>
      <c r="E28" s="52">
        <f t="shared" si="6"/>
        <v>0</v>
      </c>
      <c r="F28" s="53">
        <f t="shared" si="7"/>
        <v>0</v>
      </c>
    </row>
    <row r="29" spans="1:6" ht="15" customHeight="1">
      <c r="A29" s="51" t="s">
        <v>76</v>
      </c>
      <c r="B29" s="18">
        <f t="shared" si="3"/>
        <v>0</v>
      </c>
      <c r="C29" s="52">
        <f t="shared" si="5"/>
        <v>0</v>
      </c>
      <c r="D29" s="18">
        <f t="shared" si="1"/>
        <v>0</v>
      </c>
      <c r="E29" s="52">
        <f t="shared" si="6"/>
        <v>0</v>
      </c>
      <c r="F29" s="53">
        <f t="shared" si="7"/>
        <v>0</v>
      </c>
    </row>
    <row r="30" spans="1:6" ht="15" customHeight="1">
      <c r="A30" s="51" t="s">
        <v>77</v>
      </c>
      <c r="B30" s="18">
        <f t="shared" si="3"/>
        <v>0</v>
      </c>
      <c r="C30" s="52">
        <f t="shared" si="5"/>
        <v>0</v>
      </c>
      <c r="D30" s="18">
        <f t="shared" si="1"/>
        <v>0</v>
      </c>
      <c r="E30" s="52">
        <f t="shared" si="6"/>
        <v>0</v>
      </c>
      <c r="F30" s="53">
        <f t="shared" si="7"/>
        <v>0</v>
      </c>
    </row>
    <row r="31" spans="1:6" ht="15" customHeight="1">
      <c r="A31" s="51" t="s">
        <v>78</v>
      </c>
      <c r="B31" s="18">
        <f t="shared" si="3"/>
        <v>0</v>
      </c>
      <c r="C31" s="52">
        <f t="shared" si="5"/>
        <v>0</v>
      </c>
      <c r="D31" s="18">
        <f t="shared" si="1"/>
        <v>0</v>
      </c>
      <c r="E31" s="52">
        <f t="shared" si="6"/>
        <v>0</v>
      </c>
      <c r="F31" s="53">
        <f t="shared" si="7"/>
        <v>0</v>
      </c>
    </row>
    <row r="32" spans="1:6" ht="15" customHeight="1">
      <c r="A32" s="51" t="s">
        <v>79</v>
      </c>
      <c r="B32" s="18">
        <f t="shared" si="3"/>
        <v>0</v>
      </c>
      <c r="C32" s="52">
        <f t="shared" si="5"/>
        <v>0</v>
      </c>
      <c r="D32" s="18">
        <f t="shared" si="1"/>
        <v>0</v>
      </c>
      <c r="E32" s="52">
        <f t="shared" si="6"/>
        <v>0</v>
      </c>
      <c r="F32" s="53">
        <f t="shared" si="7"/>
        <v>0</v>
      </c>
    </row>
    <row r="33" spans="1:6" ht="15" customHeight="1">
      <c r="A33" s="51" t="s">
        <v>80</v>
      </c>
      <c r="B33" s="18">
        <f t="shared" si="3"/>
        <v>0</v>
      </c>
      <c r="C33" s="52">
        <f t="shared" si="5"/>
        <v>0</v>
      </c>
      <c r="D33" s="18">
        <f t="shared" si="1"/>
        <v>0</v>
      </c>
      <c r="E33" s="52">
        <f t="shared" si="6"/>
        <v>0</v>
      </c>
      <c r="F33" s="53">
        <f t="shared" si="7"/>
        <v>0</v>
      </c>
    </row>
    <row r="34" spans="1:6" ht="15" customHeight="1">
      <c r="A34" s="54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5"/>
    </row>
    <row r="35" spans="1:6" ht="15" customHeight="1">
      <c r="A35" s="51" t="s">
        <v>82</v>
      </c>
      <c r="B35" s="18">
        <f>F33</f>
        <v>0</v>
      </c>
      <c r="C35" s="52">
        <f>PMT($C$5/12,$E$4,$C$3,0)</f>
        <v>0</v>
      </c>
      <c r="D35" s="18">
        <f t="shared" si="1"/>
        <v>0</v>
      </c>
      <c r="E35" s="52">
        <f>-B35*$C$5/12</f>
        <v>0</v>
      </c>
      <c r="F35" s="53">
        <f>B35+D35</f>
        <v>0</v>
      </c>
    </row>
    <row r="36" spans="1:6" ht="15" customHeight="1">
      <c r="A36" s="51" t="s">
        <v>83</v>
      </c>
      <c r="B36" s="18">
        <f t="shared" si="3"/>
        <v>0</v>
      </c>
      <c r="C36" s="52">
        <f t="shared" ref="C36:C46" si="8">PMT($C$5/12,$E$4,$C$3,0)</f>
        <v>0</v>
      </c>
      <c r="D36" s="18">
        <f t="shared" si="1"/>
        <v>0</v>
      </c>
      <c r="E36" s="52">
        <f t="shared" ref="E36:E46" si="9">-B36*$C$5/12</f>
        <v>0</v>
      </c>
      <c r="F36" s="53">
        <f t="shared" ref="F36:F46" si="10">B36+D36</f>
        <v>0</v>
      </c>
    </row>
    <row r="37" spans="1:6" ht="15" customHeight="1">
      <c r="A37" s="51" t="s">
        <v>84</v>
      </c>
      <c r="B37" s="18">
        <f t="shared" si="3"/>
        <v>0</v>
      </c>
      <c r="C37" s="52">
        <f t="shared" si="8"/>
        <v>0</v>
      </c>
      <c r="D37" s="18">
        <f t="shared" si="1"/>
        <v>0</v>
      </c>
      <c r="E37" s="52">
        <f t="shared" si="9"/>
        <v>0</v>
      </c>
      <c r="F37" s="53">
        <f t="shared" si="10"/>
        <v>0</v>
      </c>
    </row>
    <row r="38" spans="1:6" ht="15" customHeight="1">
      <c r="A38" s="51" t="s">
        <v>85</v>
      </c>
      <c r="B38" s="18">
        <f t="shared" si="3"/>
        <v>0</v>
      </c>
      <c r="C38" s="52">
        <f t="shared" si="8"/>
        <v>0</v>
      </c>
      <c r="D38" s="18">
        <f t="shared" si="1"/>
        <v>0</v>
      </c>
      <c r="E38" s="52">
        <f t="shared" si="9"/>
        <v>0</v>
      </c>
      <c r="F38" s="53">
        <f t="shared" si="10"/>
        <v>0</v>
      </c>
    </row>
    <row r="39" spans="1:6" ht="15" customHeight="1">
      <c r="A39" s="51" t="s">
        <v>86</v>
      </c>
      <c r="B39" s="18">
        <f t="shared" si="3"/>
        <v>0</v>
      </c>
      <c r="C39" s="52">
        <f t="shared" si="8"/>
        <v>0</v>
      </c>
      <c r="D39" s="18">
        <f t="shared" si="1"/>
        <v>0</v>
      </c>
      <c r="E39" s="52">
        <f t="shared" si="9"/>
        <v>0</v>
      </c>
      <c r="F39" s="53">
        <f t="shared" si="10"/>
        <v>0</v>
      </c>
    </row>
    <row r="40" spans="1:6" ht="15" customHeight="1">
      <c r="A40" s="51" t="s">
        <v>87</v>
      </c>
      <c r="B40" s="18">
        <f t="shared" si="3"/>
        <v>0</v>
      </c>
      <c r="C40" s="52">
        <f t="shared" si="8"/>
        <v>0</v>
      </c>
      <c r="D40" s="18">
        <f t="shared" si="1"/>
        <v>0</v>
      </c>
      <c r="E40" s="52">
        <f t="shared" si="9"/>
        <v>0</v>
      </c>
      <c r="F40" s="53">
        <f t="shared" si="10"/>
        <v>0</v>
      </c>
    </row>
    <row r="41" spans="1:6" ht="15" customHeight="1">
      <c r="A41" s="51" t="s">
        <v>88</v>
      </c>
      <c r="B41" s="18">
        <f t="shared" si="3"/>
        <v>0</v>
      </c>
      <c r="C41" s="52">
        <f t="shared" si="8"/>
        <v>0</v>
      </c>
      <c r="D41" s="18">
        <f t="shared" si="1"/>
        <v>0</v>
      </c>
      <c r="E41" s="52">
        <f t="shared" si="9"/>
        <v>0</v>
      </c>
      <c r="F41" s="53">
        <f t="shared" si="10"/>
        <v>0</v>
      </c>
    </row>
    <row r="42" spans="1:6" ht="15" customHeight="1">
      <c r="A42" s="51" t="s">
        <v>89</v>
      </c>
      <c r="B42" s="18">
        <f t="shared" si="3"/>
        <v>0</v>
      </c>
      <c r="C42" s="52">
        <f t="shared" si="8"/>
        <v>0</v>
      </c>
      <c r="D42" s="18">
        <f t="shared" si="1"/>
        <v>0</v>
      </c>
      <c r="E42" s="52">
        <f t="shared" si="9"/>
        <v>0</v>
      </c>
      <c r="F42" s="53">
        <f t="shared" si="10"/>
        <v>0</v>
      </c>
    </row>
    <row r="43" spans="1:6" ht="15" customHeight="1">
      <c r="A43" s="51" t="s">
        <v>90</v>
      </c>
      <c r="B43" s="18">
        <f t="shared" si="3"/>
        <v>0</v>
      </c>
      <c r="C43" s="52">
        <f t="shared" si="8"/>
        <v>0</v>
      </c>
      <c r="D43" s="18">
        <f t="shared" si="1"/>
        <v>0</v>
      </c>
      <c r="E43" s="52">
        <f t="shared" si="9"/>
        <v>0</v>
      </c>
      <c r="F43" s="53">
        <f t="shared" si="10"/>
        <v>0</v>
      </c>
    </row>
    <row r="44" spans="1:6" ht="15" customHeight="1">
      <c r="A44" s="51" t="s">
        <v>91</v>
      </c>
      <c r="B44" s="18">
        <f t="shared" si="3"/>
        <v>0</v>
      </c>
      <c r="C44" s="52">
        <f t="shared" si="8"/>
        <v>0</v>
      </c>
      <c r="D44" s="18">
        <f t="shared" si="1"/>
        <v>0</v>
      </c>
      <c r="E44" s="52">
        <f t="shared" si="9"/>
        <v>0</v>
      </c>
      <c r="F44" s="53">
        <f t="shared" si="10"/>
        <v>0</v>
      </c>
    </row>
    <row r="45" spans="1:6" ht="15" customHeight="1">
      <c r="A45" s="51" t="s">
        <v>92</v>
      </c>
      <c r="B45" s="18">
        <f t="shared" si="3"/>
        <v>0</v>
      </c>
      <c r="C45" s="52">
        <f t="shared" si="8"/>
        <v>0</v>
      </c>
      <c r="D45" s="18">
        <f t="shared" si="1"/>
        <v>0</v>
      </c>
      <c r="E45" s="52">
        <f t="shared" si="9"/>
        <v>0</v>
      </c>
      <c r="F45" s="53">
        <f t="shared" si="10"/>
        <v>0</v>
      </c>
    </row>
    <row r="46" spans="1:6" ht="15" customHeight="1">
      <c r="A46" s="51" t="s">
        <v>93</v>
      </c>
      <c r="B46" s="18">
        <f t="shared" si="3"/>
        <v>0</v>
      </c>
      <c r="C46" s="52">
        <f t="shared" si="8"/>
        <v>0</v>
      </c>
      <c r="D46" s="18">
        <f t="shared" si="1"/>
        <v>0</v>
      </c>
      <c r="E46" s="52">
        <f t="shared" si="9"/>
        <v>0</v>
      </c>
      <c r="F46" s="53">
        <f t="shared" si="10"/>
        <v>0</v>
      </c>
    </row>
    <row r="47" spans="1:6" ht="15" customHeight="1">
      <c r="A47" s="54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5"/>
    </row>
    <row r="48" spans="1:6" ht="15" customHeight="1">
      <c r="A48" s="51" t="s">
        <v>95</v>
      </c>
      <c r="B48" s="18">
        <f>F46</f>
        <v>0</v>
      </c>
      <c r="C48" s="52">
        <f>PMT($C$5/12,$E$4,$C$3,0)</f>
        <v>0</v>
      </c>
      <c r="D48" s="18">
        <f t="shared" si="1"/>
        <v>0</v>
      </c>
      <c r="E48" s="52">
        <f>-B48*$C$5/12</f>
        <v>0</v>
      </c>
      <c r="F48" s="53">
        <f>B48+D48</f>
        <v>0</v>
      </c>
    </row>
    <row r="49" spans="1:6" ht="15" customHeight="1">
      <c r="A49" s="51" t="s">
        <v>96</v>
      </c>
      <c r="B49" s="18">
        <f t="shared" si="3"/>
        <v>0</v>
      </c>
      <c r="C49" s="52">
        <f t="shared" ref="C49:C59" si="11">PMT($C$5/12,$E$4,$C$3,0)</f>
        <v>0</v>
      </c>
      <c r="D49" s="18">
        <f t="shared" si="1"/>
        <v>0</v>
      </c>
      <c r="E49" s="52">
        <f t="shared" ref="E49:E59" si="12">-B49*$C$5/12</f>
        <v>0</v>
      </c>
      <c r="F49" s="53">
        <f t="shared" ref="F49:F59" si="13">B49+D49</f>
        <v>0</v>
      </c>
    </row>
    <row r="50" spans="1:6" ht="15" customHeight="1">
      <c r="A50" s="51" t="s">
        <v>97</v>
      </c>
      <c r="B50" s="18">
        <f t="shared" si="3"/>
        <v>0</v>
      </c>
      <c r="C50" s="52">
        <f t="shared" si="11"/>
        <v>0</v>
      </c>
      <c r="D50" s="18">
        <f t="shared" si="1"/>
        <v>0</v>
      </c>
      <c r="E50" s="52">
        <f t="shared" si="12"/>
        <v>0</v>
      </c>
      <c r="F50" s="53">
        <f t="shared" si="13"/>
        <v>0</v>
      </c>
    </row>
    <row r="51" spans="1:6" ht="15" customHeight="1">
      <c r="A51" s="51" t="s">
        <v>98</v>
      </c>
      <c r="B51" s="18">
        <f t="shared" si="3"/>
        <v>0</v>
      </c>
      <c r="C51" s="52">
        <f t="shared" si="11"/>
        <v>0</v>
      </c>
      <c r="D51" s="18">
        <f t="shared" si="1"/>
        <v>0</v>
      </c>
      <c r="E51" s="52">
        <f t="shared" si="12"/>
        <v>0</v>
      </c>
      <c r="F51" s="53">
        <f t="shared" si="13"/>
        <v>0</v>
      </c>
    </row>
    <row r="52" spans="1:6" ht="15" customHeight="1">
      <c r="A52" s="51" t="s">
        <v>99</v>
      </c>
      <c r="B52" s="18">
        <f t="shared" si="3"/>
        <v>0</v>
      </c>
      <c r="C52" s="52">
        <f t="shared" si="11"/>
        <v>0</v>
      </c>
      <c r="D52" s="18">
        <f t="shared" si="1"/>
        <v>0</v>
      </c>
      <c r="E52" s="52">
        <f t="shared" si="12"/>
        <v>0</v>
      </c>
      <c r="F52" s="53">
        <f t="shared" si="13"/>
        <v>0</v>
      </c>
    </row>
    <row r="53" spans="1:6" ht="15" customHeight="1">
      <c r="A53" s="51" t="s">
        <v>100</v>
      </c>
      <c r="B53" s="18">
        <f t="shared" si="3"/>
        <v>0</v>
      </c>
      <c r="C53" s="52">
        <f t="shared" si="11"/>
        <v>0</v>
      </c>
      <c r="D53" s="18">
        <f t="shared" si="1"/>
        <v>0</v>
      </c>
      <c r="E53" s="52">
        <f t="shared" si="12"/>
        <v>0</v>
      </c>
      <c r="F53" s="53">
        <f t="shared" si="13"/>
        <v>0</v>
      </c>
    </row>
    <row r="54" spans="1:6" ht="15" customHeight="1">
      <c r="A54" s="51" t="s">
        <v>101</v>
      </c>
      <c r="B54" s="18">
        <f t="shared" si="3"/>
        <v>0</v>
      </c>
      <c r="C54" s="52">
        <f t="shared" si="11"/>
        <v>0</v>
      </c>
      <c r="D54" s="18">
        <f t="shared" si="1"/>
        <v>0</v>
      </c>
      <c r="E54" s="52">
        <f t="shared" si="12"/>
        <v>0</v>
      </c>
      <c r="F54" s="53">
        <f t="shared" si="13"/>
        <v>0</v>
      </c>
    </row>
    <row r="55" spans="1:6" ht="15" customHeight="1">
      <c r="A55" s="51" t="s">
        <v>102</v>
      </c>
      <c r="B55" s="18">
        <f t="shared" si="3"/>
        <v>0</v>
      </c>
      <c r="C55" s="52">
        <f t="shared" si="11"/>
        <v>0</v>
      </c>
      <c r="D55" s="18">
        <f t="shared" si="1"/>
        <v>0</v>
      </c>
      <c r="E55" s="52">
        <f t="shared" si="12"/>
        <v>0</v>
      </c>
      <c r="F55" s="53">
        <f t="shared" si="13"/>
        <v>0</v>
      </c>
    </row>
    <row r="56" spans="1:6" ht="15" customHeight="1">
      <c r="A56" s="51" t="s">
        <v>103</v>
      </c>
      <c r="B56" s="18">
        <f t="shared" si="3"/>
        <v>0</v>
      </c>
      <c r="C56" s="52">
        <f t="shared" si="11"/>
        <v>0</v>
      </c>
      <c r="D56" s="18">
        <f t="shared" si="1"/>
        <v>0</v>
      </c>
      <c r="E56" s="52">
        <f t="shared" si="12"/>
        <v>0</v>
      </c>
      <c r="F56" s="53">
        <f t="shared" si="13"/>
        <v>0</v>
      </c>
    </row>
    <row r="57" spans="1:6" ht="15" customHeight="1">
      <c r="A57" s="51" t="s">
        <v>104</v>
      </c>
      <c r="B57" s="18">
        <f t="shared" si="3"/>
        <v>0</v>
      </c>
      <c r="C57" s="52">
        <f t="shared" si="11"/>
        <v>0</v>
      </c>
      <c r="D57" s="18">
        <f t="shared" si="1"/>
        <v>0</v>
      </c>
      <c r="E57" s="52">
        <f t="shared" si="12"/>
        <v>0</v>
      </c>
      <c r="F57" s="53">
        <f t="shared" si="13"/>
        <v>0</v>
      </c>
    </row>
    <row r="58" spans="1:6" ht="15" customHeight="1">
      <c r="A58" s="51" t="s">
        <v>105</v>
      </c>
      <c r="B58" s="18">
        <f t="shared" si="3"/>
        <v>0</v>
      </c>
      <c r="C58" s="52">
        <f t="shared" si="11"/>
        <v>0</v>
      </c>
      <c r="D58" s="18">
        <f t="shared" si="1"/>
        <v>0</v>
      </c>
      <c r="E58" s="52">
        <f t="shared" si="12"/>
        <v>0</v>
      </c>
      <c r="F58" s="53">
        <f t="shared" si="13"/>
        <v>0</v>
      </c>
    </row>
    <row r="59" spans="1:6" ht="15" customHeight="1">
      <c r="A59" s="51" t="s">
        <v>106</v>
      </c>
      <c r="B59" s="18">
        <f t="shared" si="3"/>
        <v>0</v>
      </c>
      <c r="C59" s="52">
        <f t="shared" si="11"/>
        <v>0</v>
      </c>
      <c r="D59" s="18">
        <f t="shared" si="1"/>
        <v>0</v>
      </c>
      <c r="E59" s="52">
        <f t="shared" si="12"/>
        <v>0</v>
      </c>
      <c r="F59" s="53">
        <f t="shared" si="13"/>
        <v>0</v>
      </c>
    </row>
    <row r="60" spans="1:6" ht="15" customHeight="1">
      <c r="A60" s="54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5"/>
    </row>
    <row r="61" spans="1:6" ht="15" customHeight="1">
      <c r="A61" s="56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7" t="s">
        <v>49</v>
      </c>
    </row>
    <row r="62" spans="1:6" ht="15" customHeight="1">
      <c r="A62" s="58"/>
      <c r="B62" s="16" t="s">
        <v>53</v>
      </c>
      <c r="C62" s="17"/>
      <c r="D62" s="16"/>
      <c r="E62" s="17"/>
      <c r="F62" s="59" t="s">
        <v>54</v>
      </c>
    </row>
    <row r="63" spans="1:6" ht="15" customHeight="1">
      <c r="A63" s="60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61">
        <f>B63+D63</f>
        <v>0</v>
      </c>
    </row>
    <row r="64" spans="1:6" ht="15" customHeight="1" thickBot="1">
      <c r="A64" s="76" t="s">
        <v>109</v>
      </c>
      <c r="B64" s="77">
        <f t="shared" si="3"/>
        <v>0</v>
      </c>
      <c r="C64" s="78">
        <f>PMT($C$5/12,$E$4,$C$3,0)</f>
        <v>0</v>
      </c>
      <c r="D64" s="79">
        <f t="shared" si="1"/>
        <v>0</v>
      </c>
      <c r="E64" s="77">
        <f>-B64*$C$5/12</f>
        <v>0</v>
      </c>
      <c r="F64" s="80">
        <f>B64+D64</f>
        <v>0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8">
    <mergeCell ref="A1:F1"/>
    <mergeCell ref="H1:I2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I64"/>
  <sheetViews>
    <sheetView workbookViewId="0">
      <selection activeCell="H13" sqref="H13"/>
    </sheetView>
  </sheetViews>
  <sheetFormatPr baseColWidth="10" defaultColWidth="11.42578125" defaultRowHeight="9"/>
  <cols>
    <col min="1" max="6" width="16.85546875" style="3" customWidth="1"/>
    <col min="7" max="7" width="11.42578125" style="3"/>
    <col min="8" max="8" width="25.85546875" style="3" customWidth="1"/>
    <col min="9" max="16384" width="11.42578125" style="3"/>
  </cols>
  <sheetData>
    <row r="1" spans="1:9" s="10" customFormat="1" ht="35.25" customHeight="1">
      <c r="A1" s="573" t="s">
        <v>45</v>
      </c>
      <c r="B1" s="574"/>
      <c r="C1" s="574"/>
      <c r="D1" s="574"/>
      <c r="E1" s="574"/>
      <c r="F1" s="575"/>
      <c r="H1" s="572" t="s">
        <v>390</v>
      </c>
      <c r="I1" s="572"/>
    </row>
    <row r="2" spans="1:9" s="10" customFormat="1" ht="15" customHeight="1">
      <c r="A2" s="40" t="s">
        <v>147</v>
      </c>
      <c r="B2" s="9"/>
      <c r="C2" s="29" t="s">
        <v>366</v>
      </c>
      <c r="D2" s="9"/>
      <c r="E2" s="9"/>
      <c r="F2" s="41"/>
      <c r="H2" s="572"/>
      <c r="I2" s="572"/>
    </row>
    <row r="3" spans="1:9" s="10" customFormat="1" ht="15" customHeight="1">
      <c r="A3" s="42" t="s">
        <v>149</v>
      </c>
      <c r="B3" s="43"/>
      <c r="C3" s="44">
        <f>'Plan financement'!C60+'Plan financement'!D60</f>
        <v>0</v>
      </c>
      <c r="D3" s="43" t="s">
        <v>152</v>
      </c>
      <c r="E3" s="43"/>
      <c r="F3" s="45"/>
    </row>
    <row r="4" spans="1:9" s="10" customFormat="1" ht="15" customHeight="1">
      <c r="A4" s="42" t="s">
        <v>150</v>
      </c>
      <c r="B4" s="43"/>
      <c r="C4" s="11">
        <f>'Plan financement'!I60/12</f>
        <v>3</v>
      </c>
      <c r="D4" s="46" t="s">
        <v>46</v>
      </c>
      <c r="E4" s="44">
        <f>C4*12</f>
        <v>36</v>
      </c>
      <c r="F4" s="45" t="s">
        <v>47</v>
      </c>
    </row>
    <row r="5" spans="1:9" s="10" customFormat="1" ht="15" customHeight="1">
      <c r="A5" s="42" t="s">
        <v>151</v>
      </c>
      <c r="B5" s="47"/>
      <c r="C5" s="12">
        <f>'Plan financement'!J60</f>
        <v>0</v>
      </c>
      <c r="D5" s="46" t="s">
        <v>46</v>
      </c>
      <c r="E5" s="48">
        <f>C3/E4</f>
        <v>0</v>
      </c>
      <c r="F5" s="45" t="s">
        <v>157</v>
      </c>
    </row>
    <row r="6" spans="1:9" s="10" customFormat="1" ht="15" customHeight="1">
      <c r="A6" s="49"/>
      <c r="B6" s="13"/>
      <c r="C6" s="13"/>
      <c r="D6" s="13"/>
      <c r="E6" s="13"/>
      <c r="F6" s="50"/>
    </row>
    <row r="7" spans="1:9" s="10" customFormat="1" ht="15" customHeight="1">
      <c r="A7" s="576" t="s">
        <v>48</v>
      </c>
      <c r="B7" s="576" t="s">
        <v>359</v>
      </c>
      <c r="C7" s="576" t="s">
        <v>50</v>
      </c>
      <c r="D7" s="576" t="s">
        <v>51</v>
      </c>
      <c r="E7" s="576" t="s">
        <v>52</v>
      </c>
      <c r="F7" s="576" t="s">
        <v>360</v>
      </c>
    </row>
    <row r="8" spans="1:9" s="10" customFormat="1" ht="15" customHeight="1">
      <c r="A8" s="577"/>
      <c r="B8" s="577"/>
      <c r="C8" s="577"/>
      <c r="D8" s="577"/>
      <c r="E8" s="577"/>
      <c r="F8" s="577"/>
    </row>
    <row r="9" spans="1:9" s="10" customFormat="1" ht="15" customHeight="1">
      <c r="A9" s="51" t="s">
        <v>55</v>
      </c>
      <c r="B9" s="18">
        <f>C3</f>
        <v>0</v>
      </c>
      <c r="C9" s="52">
        <f>PMT($C$5/12,$E$4,$C$3,0)</f>
        <v>0</v>
      </c>
      <c r="D9" s="18">
        <f>C9-E9</f>
        <v>0</v>
      </c>
      <c r="E9" s="52">
        <f>-B9*$C$5/12</f>
        <v>0</v>
      </c>
      <c r="F9" s="53">
        <f>B9+D9</f>
        <v>0</v>
      </c>
    </row>
    <row r="10" spans="1:9" s="10" customFormat="1" ht="15" customHeight="1">
      <c r="A10" s="51" t="s">
        <v>56</v>
      </c>
      <c r="B10" s="18">
        <f>F9</f>
        <v>0</v>
      </c>
      <c r="C10" s="52">
        <f t="shared" ref="C10:C20" si="0">PMT($C$5/12,$E$4,$C$3,0)</f>
        <v>0</v>
      </c>
      <c r="D10" s="18">
        <f t="shared" ref="D10:D64" si="1">C10-E10</f>
        <v>0</v>
      </c>
      <c r="E10" s="52">
        <f t="shared" ref="E10:E20" si="2">-B10*$C$5/12</f>
        <v>0</v>
      </c>
      <c r="F10" s="53">
        <f>B10+D10</f>
        <v>0</v>
      </c>
    </row>
    <row r="11" spans="1:9" s="10" customFormat="1" ht="15" customHeight="1">
      <c r="A11" s="51" t="s">
        <v>57</v>
      </c>
      <c r="B11" s="18">
        <f t="shared" ref="B11:B64" si="3">F10</f>
        <v>0</v>
      </c>
      <c r="C11" s="52">
        <f t="shared" si="0"/>
        <v>0</v>
      </c>
      <c r="D11" s="18">
        <f t="shared" si="1"/>
        <v>0</v>
      </c>
      <c r="E11" s="52">
        <f t="shared" si="2"/>
        <v>0</v>
      </c>
      <c r="F11" s="53">
        <f t="shared" ref="F11:F20" si="4">B11+D11</f>
        <v>0</v>
      </c>
    </row>
    <row r="12" spans="1:9" s="10" customFormat="1" ht="15" customHeight="1">
      <c r="A12" s="51" t="s">
        <v>58</v>
      </c>
      <c r="B12" s="18">
        <f t="shared" si="3"/>
        <v>0</v>
      </c>
      <c r="C12" s="52">
        <f t="shared" si="0"/>
        <v>0</v>
      </c>
      <c r="D12" s="18">
        <f t="shared" si="1"/>
        <v>0</v>
      </c>
      <c r="E12" s="52">
        <f t="shared" si="2"/>
        <v>0</v>
      </c>
      <c r="F12" s="53">
        <f t="shared" si="4"/>
        <v>0</v>
      </c>
    </row>
    <row r="13" spans="1:9" s="10" customFormat="1" ht="15" customHeight="1">
      <c r="A13" s="51" t="s">
        <v>59</v>
      </c>
      <c r="B13" s="18">
        <f t="shared" si="3"/>
        <v>0</v>
      </c>
      <c r="C13" s="52">
        <f t="shared" si="0"/>
        <v>0</v>
      </c>
      <c r="D13" s="18">
        <f t="shared" si="1"/>
        <v>0</v>
      </c>
      <c r="E13" s="52">
        <f t="shared" si="2"/>
        <v>0</v>
      </c>
      <c r="F13" s="53">
        <f t="shared" si="4"/>
        <v>0</v>
      </c>
    </row>
    <row r="14" spans="1:9" s="10" customFormat="1" ht="15" customHeight="1">
      <c r="A14" s="51" t="s">
        <v>60</v>
      </c>
      <c r="B14" s="18">
        <f t="shared" si="3"/>
        <v>0</v>
      </c>
      <c r="C14" s="52">
        <f t="shared" si="0"/>
        <v>0</v>
      </c>
      <c r="D14" s="18">
        <f t="shared" si="1"/>
        <v>0</v>
      </c>
      <c r="E14" s="52">
        <f t="shared" si="2"/>
        <v>0</v>
      </c>
      <c r="F14" s="53">
        <f t="shared" si="4"/>
        <v>0</v>
      </c>
    </row>
    <row r="15" spans="1:9" s="10" customFormat="1" ht="15" customHeight="1">
      <c r="A15" s="51" t="s">
        <v>61</v>
      </c>
      <c r="B15" s="18">
        <f t="shared" si="3"/>
        <v>0</v>
      </c>
      <c r="C15" s="52">
        <f t="shared" si="0"/>
        <v>0</v>
      </c>
      <c r="D15" s="18">
        <f t="shared" si="1"/>
        <v>0</v>
      </c>
      <c r="E15" s="52">
        <f t="shared" si="2"/>
        <v>0</v>
      </c>
      <c r="F15" s="53">
        <f t="shared" si="4"/>
        <v>0</v>
      </c>
    </row>
    <row r="16" spans="1:9" s="10" customFormat="1" ht="15" customHeight="1">
      <c r="A16" s="51" t="s">
        <v>62</v>
      </c>
      <c r="B16" s="18">
        <f t="shared" si="3"/>
        <v>0</v>
      </c>
      <c r="C16" s="52">
        <f t="shared" si="0"/>
        <v>0</v>
      </c>
      <c r="D16" s="18">
        <f t="shared" si="1"/>
        <v>0</v>
      </c>
      <c r="E16" s="52">
        <f t="shared" si="2"/>
        <v>0</v>
      </c>
      <c r="F16" s="53">
        <f t="shared" si="4"/>
        <v>0</v>
      </c>
    </row>
    <row r="17" spans="1:6" s="10" customFormat="1" ht="15" customHeight="1">
      <c r="A17" s="51" t="s">
        <v>63</v>
      </c>
      <c r="B17" s="18">
        <f t="shared" si="3"/>
        <v>0</v>
      </c>
      <c r="C17" s="52">
        <f t="shared" si="0"/>
        <v>0</v>
      </c>
      <c r="D17" s="18">
        <f t="shared" si="1"/>
        <v>0</v>
      </c>
      <c r="E17" s="52">
        <f t="shared" si="2"/>
        <v>0</v>
      </c>
      <c r="F17" s="53">
        <f t="shared" si="4"/>
        <v>0</v>
      </c>
    </row>
    <row r="18" spans="1:6" s="10" customFormat="1" ht="15" customHeight="1">
      <c r="A18" s="51" t="s">
        <v>64</v>
      </c>
      <c r="B18" s="18">
        <f t="shared" si="3"/>
        <v>0</v>
      </c>
      <c r="C18" s="52">
        <f t="shared" si="0"/>
        <v>0</v>
      </c>
      <c r="D18" s="18">
        <f t="shared" si="1"/>
        <v>0</v>
      </c>
      <c r="E18" s="52">
        <f t="shared" si="2"/>
        <v>0</v>
      </c>
      <c r="F18" s="53">
        <f t="shared" si="4"/>
        <v>0</v>
      </c>
    </row>
    <row r="19" spans="1:6" s="10" customFormat="1" ht="15" customHeight="1">
      <c r="A19" s="51" t="s">
        <v>65</v>
      </c>
      <c r="B19" s="18">
        <f t="shared" si="3"/>
        <v>0</v>
      </c>
      <c r="C19" s="52">
        <f t="shared" si="0"/>
        <v>0</v>
      </c>
      <c r="D19" s="18">
        <f t="shared" si="1"/>
        <v>0</v>
      </c>
      <c r="E19" s="52">
        <f t="shared" si="2"/>
        <v>0</v>
      </c>
      <c r="F19" s="53">
        <f t="shared" si="4"/>
        <v>0</v>
      </c>
    </row>
    <row r="20" spans="1:6" s="10" customFormat="1" ht="15" customHeight="1">
      <c r="A20" s="51" t="s">
        <v>66</v>
      </c>
      <c r="B20" s="18">
        <f t="shared" si="3"/>
        <v>0</v>
      </c>
      <c r="C20" s="52">
        <f t="shared" si="0"/>
        <v>0</v>
      </c>
      <c r="D20" s="18">
        <f t="shared" si="1"/>
        <v>0</v>
      </c>
      <c r="E20" s="52">
        <f t="shared" si="2"/>
        <v>0</v>
      </c>
      <c r="F20" s="53">
        <f t="shared" si="4"/>
        <v>0</v>
      </c>
    </row>
    <row r="21" spans="1:6" s="10" customFormat="1" ht="15" customHeight="1">
      <c r="A21" s="54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5"/>
    </row>
    <row r="22" spans="1:6" s="10" customFormat="1" ht="15" customHeight="1">
      <c r="A22" s="51" t="s">
        <v>69</v>
      </c>
      <c r="B22" s="18">
        <f>F20</f>
        <v>0</v>
      </c>
      <c r="C22" s="52">
        <f>PMT($C$5/12,$E$4,$C$3,0)</f>
        <v>0</v>
      </c>
      <c r="D22" s="18">
        <f t="shared" si="1"/>
        <v>0</v>
      </c>
      <c r="E22" s="52">
        <f>-B22*$C$5/12</f>
        <v>0</v>
      </c>
      <c r="F22" s="53">
        <f>B22+D22</f>
        <v>0</v>
      </c>
    </row>
    <row r="23" spans="1:6" s="10" customFormat="1" ht="15" customHeight="1">
      <c r="A23" s="51" t="s">
        <v>70</v>
      </c>
      <c r="B23" s="18">
        <f t="shared" si="3"/>
        <v>0</v>
      </c>
      <c r="C23" s="52">
        <f t="shared" ref="C23:C33" si="5">PMT($C$5/12,$E$4,$C$3,0)</f>
        <v>0</v>
      </c>
      <c r="D23" s="18">
        <f t="shared" si="1"/>
        <v>0</v>
      </c>
      <c r="E23" s="52">
        <f t="shared" ref="E23:E33" si="6">-B23*$C$5/12</f>
        <v>0</v>
      </c>
      <c r="F23" s="53">
        <f>B23+D23</f>
        <v>0</v>
      </c>
    </row>
    <row r="24" spans="1:6" s="10" customFormat="1" ht="15" customHeight="1">
      <c r="A24" s="51" t="s">
        <v>71</v>
      </c>
      <c r="B24" s="18">
        <f t="shared" si="3"/>
        <v>0</v>
      </c>
      <c r="C24" s="52">
        <f t="shared" si="5"/>
        <v>0</v>
      </c>
      <c r="D24" s="18">
        <f t="shared" si="1"/>
        <v>0</v>
      </c>
      <c r="E24" s="52">
        <f t="shared" si="6"/>
        <v>0</v>
      </c>
      <c r="F24" s="53">
        <f t="shared" ref="F24:F33" si="7">B24+D24</f>
        <v>0</v>
      </c>
    </row>
    <row r="25" spans="1:6" s="10" customFormat="1" ht="15" customHeight="1">
      <c r="A25" s="51" t="s">
        <v>72</v>
      </c>
      <c r="B25" s="18">
        <f t="shared" si="3"/>
        <v>0</v>
      </c>
      <c r="C25" s="52">
        <f t="shared" si="5"/>
        <v>0</v>
      </c>
      <c r="D25" s="18">
        <f t="shared" si="1"/>
        <v>0</v>
      </c>
      <c r="E25" s="52">
        <f t="shared" si="6"/>
        <v>0</v>
      </c>
      <c r="F25" s="53">
        <f t="shared" si="7"/>
        <v>0</v>
      </c>
    </row>
    <row r="26" spans="1:6" s="10" customFormat="1" ht="15" customHeight="1">
      <c r="A26" s="51" t="s">
        <v>73</v>
      </c>
      <c r="B26" s="18">
        <f t="shared" si="3"/>
        <v>0</v>
      </c>
      <c r="C26" s="52">
        <f t="shared" si="5"/>
        <v>0</v>
      </c>
      <c r="D26" s="18">
        <f>C26-E26</f>
        <v>0</v>
      </c>
      <c r="E26" s="52">
        <f t="shared" si="6"/>
        <v>0</v>
      </c>
      <c r="F26" s="53">
        <f t="shared" si="7"/>
        <v>0</v>
      </c>
    </row>
    <row r="27" spans="1:6" s="10" customFormat="1" ht="15" customHeight="1">
      <c r="A27" s="51" t="s">
        <v>74</v>
      </c>
      <c r="B27" s="18">
        <f t="shared" si="3"/>
        <v>0</v>
      </c>
      <c r="C27" s="52">
        <f t="shared" si="5"/>
        <v>0</v>
      </c>
      <c r="D27" s="18">
        <f t="shared" si="1"/>
        <v>0</v>
      </c>
      <c r="E27" s="52">
        <f t="shared" si="6"/>
        <v>0</v>
      </c>
      <c r="F27" s="53">
        <f t="shared" si="7"/>
        <v>0</v>
      </c>
    </row>
    <row r="28" spans="1:6" s="10" customFormat="1" ht="15" customHeight="1">
      <c r="A28" s="51" t="s">
        <v>75</v>
      </c>
      <c r="B28" s="18">
        <f t="shared" si="3"/>
        <v>0</v>
      </c>
      <c r="C28" s="52">
        <f t="shared" si="5"/>
        <v>0</v>
      </c>
      <c r="D28" s="18">
        <f t="shared" si="1"/>
        <v>0</v>
      </c>
      <c r="E28" s="52">
        <f t="shared" si="6"/>
        <v>0</v>
      </c>
      <c r="F28" s="53">
        <f t="shared" si="7"/>
        <v>0</v>
      </c>
    </row>
    <row r="29" spans="1:6" s="10" customFormat="1" ht="15" customHeight="1">
      <c r="A29" s="51" t="s">
        <v>76</v>
      </c>
      <c r="B29" s="18">
        <f t="shared" si="3"/>
        <v>0</v>
      </c>
      <c r="C29" s="52">
        <f t="shared" si="5"/>
        <v>0</v>
      </c>
      <c r="D29" s="18">
        <f t="shared" si="1"/>
        <v>0</v>
      </c>
      <c r="E29" s="52">
        <f t="shared" si="6"/>
        <v>0</v>
      </c>
      <c r="F29" s="53">
        <f t="shared" si="7"/>
        <v>0</v>
      </c>
    </row>
    <row r="30" spans="1:6" s="10" customFormat="1" ht="15" customHeight="1">
      <c r="A30" s="51" t="s">
        <v>77</v>
      </c>
      <c r="B30" s="18">
        <f t="shared" si="3"/>
        <v>0</v>
      </c>
      <c r="C30" s="52">
        <f t="shared" si="5"/>
        <v>0</v>
      </c>
      <c r="D30" s="18">
        <f t="shared" si="1"/>
        <v>0</v>
      </c>
      <c r="E30" s="52">
        <f t="shared" si="6"/>
        <v>0</v>
      </c>
      <c r="F30" s="53">
        <f t="shared" si="7"/>
        <v>0</v>
      </c>
    </row>
    <row r="31" spans="1:6" s="10" customFormat="1" ht="15" customHeight="1">
      <c r="A31" s="51" t="s">
        <v>78</v>
      </c>
      <c r="B31" s="18">
        <f t="shared" si="3"/>
        <v>0</v>
      </c>
      <c r="C31" s="52">
        <f t="shared" si="5"/>
        <v>0</v>
      </c>
      <c r="D31" s="18">
        <f t="shared" si="1"/>
        <v>0</v>
      </c>
      <c r="E31" s="52">
        <f t="shared" si="6"/>
        <v>0</v>
      </c>
      <c r="F31" s="53">
        <f t="shared" si="7"/>
        <v>0</v>
      </c>
    </row>
    <row r="32" spans="1:6" s="10" customFormat="1" ht="15" customHeight="1">
      <c r="A32" s="51" t="s">
        <v>79</v>
      </c>
      <c r="B32" s="18">
        <f t="shared" si="3"/>
        <v>0</v>
      </c>
      <c r="C32" s="52">
        <f t="shared" si="5"/>
        <v>0</v>
      </c>
      <c r="D32" s="18">
        <f t="shared" si="1"/>
        <v>0</v>
      </c>
      <c r="E32" s="52">
        <f t="shared" si="6"/>
        <v>0</v>
      </c>
      <c r="F32" s="53">
        <f t="shared" si="7"/>
        <v>0</v>
      </c>
    </row>
    <row r="33" spans="1:6" s="10" customFormat="1" ht="15" customHeight="1">
      <c r="A33" s="51" t="s">
        <v>80</v>
      </c>
      <c r="B33" s="18">
        <f t="shared" si="3"/>
        <v>0</v>
      </c>
      <c r="C33" s="52">
        <f t="shared" si="5"/>
        <v>0</v>
      </c>
      <c r="D33" s="18">
        <f t="shared" si="1"/>
        <v>0</v>
      </c>
      <c r="E33" s="52">
        <f t="shared" si="6"/>
        <v>0</v>
      </c>
      <c r="F33" s="53">
        <f t="shared" si="7"/>
        <v>0</v>
      </c>
    </row>
    <row r="34" spans="1:6" s="10" customFormat="1" ht="15" customHeight="1">
      <c r="A34" s="54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5"/>
    </row>
    <row r="35" spans="1:6" s="10" customFormat="1" ht="15" customHeight="1">
      <c r="A35" s="51" t="s">
        <v>82</v>
      </c>
      <c r="B35" s="18">
        <f>F33</f>
        <v>0</v>
      </c>
      <c r="C35" s="52">
        <f>PMT($C$5/12,$E$4,$C$3,0)</f>
        <v>0</v>
      </c>
      <c r="D35" s="18">
        <f t="shared" si="1"/>
        <v>0</v>
      </c>
      <c r="E35" s="52">
        <f>-B35*$C$5/12</f>
        <v>0</v>
      </c>
      <c r="F35" s="53">
        <f>B35+D35</f>
        <v>0</v>
      </c>
    </row>
    <row r="36" spans="1:6" s="10" customFormat="1" ht="15" customHeight="1">
      <c r="A36" s="51" t="s">
        <v>83</v>
      </c>
      <c r="B36" s="18">
        <f t="shared" si="3"/>
        <v>0</v>
      </c>
      <c r="C36" s="52">
        <f t="shared" ref="C36:C46" si="8">PMT($C$5/12,$E$4,$C$3,0)</f>
        <v>0</v>
      </c>
      <c r="D36" s="18">
        <f t="shared" si="1"/>
        <v>0</v>
      </c>
      <c r="E36" s="52">
        <f t="shared" ref="E36:E46" si="9">-B36*$C$5/12</f>
        <v>0</v>
      </c>
      <c r="F36" s="53">
        <f t="shared" ref="F36:F46" si="10">B36+D36</f>
        <v>0</v>
      </c>
    </row>
    <row r="37" spans="1:6" s="10" customFormat="1" ht="15" customHeight="1">
      <c r="A37" s="51" t="s">
        <v>84</v>
      </c>
      <c r="B37" s="18">
        <f t="shared" si="3"/>
        <v>0</v>
      </c>
      <c r="C37" s="52">
        <f t="shared" si="8"/>
        <v>0</v>
      </c>
      <c r="D37" s="18">
        <f t="shared" si="1"/>
        <v>0</v>
      </c>
      <c r="E37" s="52">
        <f t="shared" si="9"/>
        <v>0</v>
      </c>
      <c r="F37" s="53">
        <f t="shared" si="10"/>
        <v>0</v>
      </c>
    </row>
    <row r="38" spans="1:6" s="10" customFormat="1" ht="15" customHeight="1">
      <c r="A38" s="51" t="s">
        <v>85</v>
      </c>
      <c r="B38" s="18">
        <f t="shared" si="3"/>
        <v>0</v>
      </c>
      <c r="C38" s="52">
        <f t="shared" si="8"/>
        <v>0</v>
      </c>
      <c r="D38" s="18">
        <f t="shared" si="1"/>
        <v>0</v>
      </c>
      <c r="E38" s="52">
        <f t="shared" si="9"/>
        <v>0</v>
      </c>
      <c r="F38" s="53">
        <f t="shared" si="10"/>
        <v>0</v>
      </c>
    </row>
    <row r="39" spans="1:6" s="10" customFormat="1" ht="15" customHeight="1">
      <c r="A39" s="51" t="s">
        <v>86</v>
      </c>
      <c r="B39" s="18">
        <f t="shared" si="3"/>
        <v>0</v>
      </c>
      <c r="C39" s="52">
        <f t="shared" si="8"/>
        <v>0</v>
      </c>
      <c r="D39" s="18">
        <f t="shared" si="1"/>
        <v>0</v>
      </c>
      <c r="E39" s="52">
        <f t="shared" si="9"/>
        <v>0</v>
      </c>
      <c r="F39" s="53">
        <f t="shared" si="10"/>
        <v>0</v>
      </c>
    </row>
    <row r="40" spans="1:6" s="10" customFormat="1" ht="15" customHeight="1">
      <c r="A40" s="51" t="s">
        <v>87</v>
      </c>
      <c r="B40" s="18">
        <f t="shared" si="3"/>
        <v>0</v>
      </c>
      <c r="C40" s="52">
        <f t="shared" si="8"/>
        <v>0</v>
      </c>
      <c r="D40" s="18">
        <f t="shared" si="1"/>
        <v>0</v>
      </c>
      <c r="E40" s="52">
        <f t="shared" si="9"/>
        <v>0</v>
      </c>
      <c r="F40" s="53">
        <f t="shared" si="10"/>
        <v>0</v>
      </c>
    </row>
    <row r="41" spans="1:6" s="10" customFormat="1" ht="15" customHeight="1">
      <c r="A41" s="51" t="s">
        <v>88</v>
      </c>
      <c r="B41" s="18">
        <f t="shared" si="3"/>
        <v>0</v>
      </c>
      <c r="C41" s="52">
        <f t="shared" si="8"/>
        <v>0</v>
      </c>
      <c r="D41" s="18">
        <f t="shared" si="1"/>
        <v>0</v>
      </c>
      <c r="E41" s="52">
        <f t="shared" si="9"/>
        <v>0</v>
      </c>
      <c r="F41" s="53">
        <f t="shared" si="10"/>
        <v>0</v>
      </c>
    </row>
    <row r="42" spans="1:6" s="10" customFormat="1" ht="15" customHeight="1">
      <c r="A42" s="51" t="s">
        <v>89</v>
      </c>
      <c r="B42" s="18">
        <f t="shared" si="3"/>
        <v>0</v>
      </c>
      <c r="C42" s="52">
        <f t="shared" si="8"/>
        <v>0</v>
      </c>
      <c r="D42" s="18">
        <f t="shared" si="1"/>
        <v>0</v>
      </c>
      <c r="E42" s="52">
        <f t="shared" si="9"/>
        <v>0</v>
      </c>
      <c r="F42" s="53">
        <f t="shared" si="10"/>
        <v>0</v>
      </c>
    </row>
    <row r="43" spans="1:6" s="10" customFormat="1" ht="15" customHeight="1">
      <c r="A43" s="51" t="s">
        <v>90</v>
      </c>
      <c r="B43" s="18">
        <f t="shared" si="3"/>
        <v>0</v>
      </c>
      <c r="C43" s="52">
        <f t="shared" si="8"/>
        <v>0</v>
      </c>
      <c r="D43" s="18">
        <f t="shared" si="1"/>
        <v>0</v>
      </c>
      <c r="E43" s="52">
        <f t="shared" si="9"/>
        <v>0</v>
      </c>
      <c r="F43" s="53">
        <f t="shared" si="10"/>
        <v>0</v>
      </c>
    </row>
    <row r="44" spans="1:6" s="10" customFormat="1" ht="15" customHeight="1">
      <c r="A44" s="51" t="s">
        <v>91</v>
      </c>
      <c r="B44" s="18">
        <f t="shared" si="3"/>
        <v>0</v>
      </c>
      <c r="C44" s="52">
        <f t="shared" si="8"/>
        <v>0</v>
      </c>
      <c r="D44" s="18">
        <f t="shared" si="1"/>
        <v>0</v>
      </c>
      <c r="E44" s="52">
        <f t="shared" si="9"/>
        <v>0</v>
      </c>
      <c r="F44" s="53">
        <f t="shared" si="10"/>
        <v>0</v>
      </c>
    </row>
    <row r="45" spans="1:6" s="10" customFormat="1" ht="15" customHeight="1">
      <c r="A45" s="51" t="s">
        <v>92</v>
      </c>
      <c r="B45" s="18">
        <f t="shared" si="3"/>
        <v>0</v>
      </c>
      <c r="C45" s="52">
        <f t="shared" si="8"/>
        <v>0</v>
      </c>
      <c r="D45" s="18">
        <f t="shared" si="1"/>
        <v>0</v>
      </c>
      <c r="E45" s="52">
        <f t="shared" si="9"/>
        <v>0</v>
      </c>
      <c r="F45" s="53">
        <f t="shared" si="10"/>
        <v>0</v>
      </c>
    </row>
    <row r="46" spans="1:6" s="10" customFormat="1" ht="15" customHeight="1">
      <c r="A46" s="51" t="s">
        <v>93</v>
      </c>
      <c r="B46" s="18">
        <f t="shared" si="3"/>
        <v>0</v>
      </c>
      <c r="C46" s="52">
        <f t="shared" si="8"/>
        <v>0</v>
      </c>
      <c r="D46" s="18">
        <f t="shared" si="1"/>
        <v>0</v>
      </c>
      <c r="E46" s="52">
        <f t="shared" si="9"/>
        <v>0</v>
      </c>
      <c r="F46" s="53">
        <f t="shared" si="10"/>
        <v>0</v>
      </c>
    </row>
    <row r="47" spans="1:6" s="10" customFormat="1" ht="15" customHeight="1">
      <c r="A47" s="54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5"/>
    </row>
    <row r="48" spans="1:6" s="10" customFormat="1" ht="15" customHeight="1">
      <c r="A48" s="51" t="s">
        <v>95</v>
      </c>
      <c r="B48" s="18">
        <f>F46</f>
        <v>0</v>
      </c>
      <c r="C48" s="52">
        <f>PMT($C$5/12,$E$4,$C$3,0)</f>
        <v>0</v>
      </c>
      <c r="D48" s="18">
        <f t="shared" si="1"/>
        <v>0</v>
      </c>
      <c r="E48" s="52">
        <f>-B48*$C$5/12</f>
        <v>0</v>
      </c>
      <c r="F48" s="53">
        <f>B48+D48</f>
        <v>0</v>
      </c>
    </row>
    <row r="49" spans="1:6" s="10" customFormat="1" ht="15" customHeight="1">
      <c r="A49" s="51" t="s">
        <v>96</v>
      </c>
      <c r="B49" s="18">
        <f t="shared" si="3"/>
        <v>0</v>
      </c>
      <c r="C49" s="52">
        <f t="shared" ref="C49:C59" si="11">PMT($C$5/12,$E$4,$C$3,0)</f>
        <v>0</v>
      </c>
      <c r="D49" s="18">
        <f t="shared" si="1"/>
        <v>0</v>
      </c>
      <c r="E49" s="52">
        <f t="shared" ref="E49:E59" si="12">-B49*$C$5/12</f>
        <v>0</v>
      </c>
      <c r="F49" s="53">
        <f t="shared" ref="F49:F59" si="13">B49+D49</f>
        <v>0</v>
      </c>
    </row>
    <row r="50" spans="1:6" s="10" customFormat="1" ht="15" customHeight="1">
      <c r="A50" s="51" t="s">
        <v>97</v>
      </c>
      <c r="B50" s="18">
        <f t="shared" si="3"/>
        <v>0</v>
      </c>
      <c r="C50" s="52">
        <f t="shared" si="11"/>
        <v>0</v>
      </c>
      <c r="D50" s="18">
        <f t="shared" si="1"/>
        <v>0</v>
      </c>
      <c r="E50" s="52">
        <f t="shared" si="12"/>
        <v>0</v>
      </c>
      <c r="F50" s="53">
        <f t="shared" si="13"/>
        <v>0</v>
      </c>
    </row>
    <row r="51" spans="1:6" s="10" customFormat="1" ht="15" customHeight="1">
      <c r="A51" s="51" t="s">
        <v>98</v>
      </c>
      <c r="B51" s="18">
        <f t="shared" si="3"/>
        <v>0</v>
      </c>
      <c r="C51" s="52">
        <f t="shared" si="11"/>
        <v>0</v>
      </c>
      <c r="D51" s="18">
        <f t="shared" si="1"/>
        <v>0</v>
      </c>
      <c r="E51" s="52">
        <f t="shared" si="12"/>
        <v>0</v>
      </c>
      <c r="F51" s="53">
        <f t="shared" si="13"/>
        <v>0</v>
      </c>
    </row>
    <row r="52" spans="1:6" s="10" customFormat="1" ht="15" customHeight="1">
      <c r="A52" s="51" t="s">
        <v>99</v>
      </c>
      <c r="B52" s="18">
        <f t="shared" si="3"/>
        <v>0</v>
      </c>
      <c r="C52" s="52">
        <f t="shared" si="11"/>
        <v>0</v>
      </c>
      <c r="D52" s="18">
        <f t="shared" si="1"/>
        <v>0</v>
      </c>
      <c r="E52" s="52">
        <f t="shared" si="12"/>
        <v>0</v>
      </c>
      <c r="F52" s="53">
        <f t="shared" si="13"/>
        <v>0</v>
      </c>
    </row>
    <row r="53" spans="1:6" s="10" customFormat="1" ht="15" customHeight="1">
      <c r="A53" s="51" t="s">
        <v>100</v>
      </c>
      <c r="B53" s="18">
        <f t="shared" si="3"/>
        <v>0</v>
      </c>
      <c r="C53" s="52">
        <f t="shared" si="11"/>
        <v>0</v>
      </c>
      <c r="D53" s="18">
        <f t="shared" si="1"/>
        <v>0</v>
      </c>
      <c r="E53" s="52">
        <f t="shared" si="12"/>
        <v>0</v>
      </c>
      <c r="F53" s="53">
        <f t="shared" si="13"/>
        <v>0</v>
      </c>
    </row>
    <row r="54" spans="1:6" s="10" customFormat="1" ht="15" customHeight="1">
      <c r="A54" s="51" t="s">
        <v>101</v>
      </c>
      <c r="B54" s="18">
        <f t="shared" si="3"/>
        <v>0</v>
      </c>
      <c r="C54" s="52">
        <f t="shared" si="11"/>
        <v>0</v>
      </c>
      <c r="D54" s="18">
        <f t="shared" si="1"/>
        <v>0</v>
      </c>
      <c r="E54" s="52">
        <f t="shared" si="12"/>
        <v>0</v>
      </c>
      <c r="F54" s="53">
        <f t="shared" si="13"/>
        <v>0</v>
      </c>
    </row>
    <row r="55" spans="1:6" s="10" customFormat="1" ht="15" customHeight="1">
      <c r="A55" s="51" t="s">
        <v>102</v>
      </c>
      <c r="B55" s="18">
        <f t="shared" si="3"/>
        <v>0</v>
      </c>
      <c r="C55" s="52">
        <f t="shared" si="11"/>
        <v>0</v>
      </c>
      <c r="D55" s="18">
        <f t="shared" si="1"/>
        <v>0</v>
      </c>
      <c r="E55" s="52">
        <f t="shared" si="12"/>
        <v>0</v>
      </c>
      <c r="F55" s="53">
        <f t="shared" si="13"/>
        <v>0</v>
      </c>
    </row>
    <row r="56" spans="1:6" s="10" customFormat="1" ht="15" customHeight="1">
      <c r="A56" s="51" t="s">
        <v>103</v>
      </c>
      <c r="B56" s="18">
        <f t="shared" si="3"/>
        <v>0</v>
      </c>
      <c r="C56" s="52">
        <f t="shared" si="11"/>
        <v>0</v>
      </c>
      <c r="D56" s="18">
        <f t="shared" si="1"/>
        <v>0</v>
      </c>
      <c r="E56" s="52">
        <f t="shared" si="12"/>
        <v>0</v>
      </c>
      <c r="F56" s="53">
        <f t="shared" si="13"/>
        <v>0</v>
      </c>
    </row>
    <row r="57" spans="1:6" s="10" customFormat="1" ht="15" customHeight="1">
      <c r="A57" s="51" t="s">
        <v>104</v>
      </c>
      <c r="B57" s="18">
        <f t="shared" si="3"/>
        <v>0</v>
      </c>
      <c r="C57" s="52">
        <f t="shared" si="11"/>
        <v>0</v>
      </c>
      <c r="D57" s="18">
        <f t="shared" si="1"/>
        <v>0</v>
      </c>
      <c r="E57" s="52">
        <f t="shared" si="12"/>
        <v>0</v>
      </c>
      <c r="F57" s="53">
        <f t="shared" si="13"/>
        <v>0</v>
      </c>
    </row>
    <row r="58" spans="1:6" s="10" customFormat="1" ht="15" customHeight="1">
      <c r="A58" s="51" t="s">
        <v>105</v>
      </c>
      <c r="B58" s="18">
        <f t="shared" si="3"/>
        <v>0</v>
      </c>
      <c r="C58" s="52">
        <f t="shared" si="11"/>
        <v>0</v>
      </c>
      <c r="D58" s="18">
        <f t="shared" si="1"/>
        <v>0</v>
      </c>
      <c r="E58" s="52">
        <f t="shared" si="12"/>
        <v>0</v>
      </c>
      <c r="F58" s="53">
        <f t="shared" si="13"/>
        <v>0</v>
      </c>
    </row>
    <row r="59" spans="1:6" s="10" customFormat="1" ht="15" customHeight="1">
      <c r="A59" s="51" t="s">
        <v>106</v>
      </c>
      <c r="B59" s="18">
        <f t="shared" si="3"/>
        <v>0</v>
      </c>
      <c r="C59" s="52">
        <f t="shared" si="11"/>
        <v>0</v>
      </c>
      <c r="D59" s="18">
        <f t="shared" si="1"/>
        <v>0</v>
      </c>
      <c r="E59" s="52">
        <f t="shared" si="12"/>
        <v>0</v>
      </c>
      <c r="F59" s="53">
        <f t="shared" si="13"/>
        <v>0</v>
      </c>
    </row>
    <row r="60" spans="1:6" s="10" customFormat="1" ht="15" customHeight="1">
      <c r="A60" s="54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5"/>
    </row>
    <row r="61" spans="1:6" s="10" customFormat="1" ht="15" customHeight="1">
      <c r="A61" s="56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7" t="s">
        <v>49</v>
      </c>
    </row>
    <row r="62" spans="1:6" s="10" customFormat="1" ht="15" customHeight="1">
      <c r="A62" s="58"/>
      <c r="B62" s="16" t="s">
        <v>53</v>
      </c>
      <c r="C62" s="17"/>
      <c r="D62" s="16"/>
      <c r="E62" s="17"/>
      <c r="F62" s="59" t="s">
        <v>54</v>
      </c>
    </row>
    <row r="63" spans="1:6" s="10" customFormat="1" ht="15" customHeight="1">
      <c r="A63" s="60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61">
        <f>B63+D63</f>
        <v>0</v>
      </c>
    </row>
    <row r="64" spans="1:6" s="10" customFormat="1" ht="15" customHeight="1" thickBot="1">
      <c r="A64" s="76" t="s">
        <v>109</v>
      </c>
      <c r="B64" s="77">
        <f t="shared" si="3"/>
        <v>0</v>
      </c>
      <c r="C64" s="78">
        <f>PMT($C$5/12,$E$4,$C$3,0)</f>
        <v>0</v>
      </c>
      <c r="D64" s="79">
        <f t="shared" si="1"/>
        <v>0</v>
      </c>
      <c r="E64" s="77">
        <f>-B64*$C$5/12</f>
        <v>0</v>
      </c>
      <c r="F64" s="80">
        <f>B64+D64</f>
        <v>0</v>
      </c>
    </row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A1:I143"/>
  <sheetViews>
    <sheetView workbookViewId="0">
      <selection activeCell="H11" sqref="H11"/>
    </sheetView>
  </sheetViews>
  <sheetFormatPr baseColWidth="10" defaultColWidth="11.42578125" defaultRowHeight="9"/>
  <cols>
    <col min="1" max="6" width="16.85546875" style="3" customWidth="1"/>
    <col min="7" max="7" width="11.42578125" style="3"/>
    <col min="8" max="8" width="25.85546875" style="3" customWidth="1"/>
    <col min="9" max="16384" width="11.42578125" style="3"/>
  </cols>
  <sheetData>
    <row r="1" spans="1:9" s="10" customFormat="1" ht="35.25" customHeight="1">
      <c r="A1" s="573" t="s">
        <v>45</v>
      </c>
      <c r="B1" s="574"/>
      <c r="C1" s="574"/>
      <c r="D1" s="574"/>
      <c r="E1" s="574"/>
      <c r="F1" s="575"/>
      <c r="H1" s="572" t="s">
        <v>390</v>
      </c>
      <c r="I1" s="572"/>
    </row>
    <row r="2" spans="1:9" s="10" customFormat="1" ht="15" customHeight="1">
      <c r="A2" s="40" t="s">
        <v>147</v>
      </c>
      <c r="B2" s="9"/>
      <c r="C2" s="29" t="s">
        <v>148</v>
      </c>
      <c r="D2" s="9"/>
      <c r="E2" s="9"/>
      <c r="F2" s="41"/>
      <c r="H2" s="572"/>
      <c r="I2" s="572"/>
    </row>
    <row r="3" spans="1:9" s="10" customFormat="1" ht="15" customHeight="1">
      <c r="A3" s="42" t="s">
        <v>149</v>
      </c>
      <c r="B3" s="43"/>
      <c r="C3" s="44">
        <f>'Plan financement'!C63</f>
        <v>0</v>
      </c>
      <c r="D3" s="43" t="s">
        <v>152</v>
      </c>
      <c r="E3" s="43"/>
      <c r="F3" s="45"/>
    </row>
    <row r="4" spans="1:9" s="10" customFormat="1" ht="15" customHeight="1">
      <c r="A4" s="42" t="s">
        <v>150</v>
      </c>
      <c r="B4" s="43"/>
      <c r="C4" s="31">
        <f>'Plan financement'!I63/12</f>
        <v>5</v>
      </c>
      <c r="D4" s="46" t="s">
        <v>46</v>
      </c>
      <c r="E4" s="44">
        <f>C4*12</f>
        <v>60</v>
      </c>
      <c r="F4" s="45" t="s">
        <v>47</v>
      </c>
    </row>
    <row r="5" spans="1:9" s="10" customFormat="1" ht="15" customHeight="1">
      <c r="A5" s="42" t="s">
        <v>151</v>
      </c>
      <c r="B5" s="47"/>
      <c r="C5" s="12">
        <f>'Plan financement'!J63</f>
        <v>0.02</v>
      </c>
      <c r="D5" s="46" t="s">
        <v>46</v>
      </c>
      <c r="E5" s="48">
        <f>-C9</f>
        <v>0</v>
      </c>
      <c r="F5" s="45" t="s">
        <v>157</v>
      </c>
    </row>
    <row r="6" spans="1:9" s="10" customFormat="1" ht="15" customHeight="1">
      <c r="A6" s="49"/>
      <c r="B6" s="13"/>
      <c r="C6" s="13"/>
      <c r="D6" s="13"/>
      <c r="E6" s="13"/>
      <c r="F6" s="50"/>
    </row>
    <row r="7" spans="1:9" s="10" customFormat="1" ht="15" customHeight="1">
      <c r="A7" s="576" t="s">
        <v>48</v>
      </c>
      <c r="B7" s="576" t="s">
        <v>359</v>
      </c>
      <c r="C7" s="576" t="s">
        <v>50</v>
      </c>
      <c r="D7" s="576" t="s">
        <v>51</v>
      </c>
      <c r="E7" s="576" t="s">
        <v>52</v>
      </c>
      <c r="F7" s="576" t="s">
        <v>360</v>
      </c>
    </row>
    <row r="8" spans="1:9" s="10" customFormat="1" ht="15" customHeight="1">
      <c r="A8" s="577"/>
      <c r="B8" s="577"/>
      <c r="C8" s="577"/>
      <c r="D8" s="577"/>
      <c r="E8" s="577"/>
      <c r="F8" s="577"/>
    </row>
    <row r="9" spans="1:9" s="10" customFormat="1" ht="15" customHeight="1">
      <c r="A9" s="51" t="s">
        <v>55</v>
      </c>
      <c r="B9" s="18">
        <f>C3</f>
        <v>0</v>
      </c>
      <c r="C9" s="52">
        <f>PMT($C$5/12,$E$4,$C$3,0)</f>
        <v>0</v>
      </c>
      <c r="D9" s="18">
        <f>C9-E9</f>
        <v>0</v>
      </c>
      <c r="E9" s="52">
        <f>-B9*$C$5/12</f>
        <v>0</v>
      </c>
      <c r="F9" s="53">
        <f>B9+D9</f>
        <v>0</v>
      </c>
    </row>
    <row r="10" spans="1:9" s="10" customFormat="1" ht="15" customHeight="1">
      <c r="A10" s="51" t="s">
        <v>56</v>
      </c>
      <c r="B10" s="18">
        <f>F9</f>
        <v>0</v>
      </c>
      <c r="C10" s="52">
        <f t="shared" ref="C10:C20" si="0">PMT($C$5/12,$E$4,$C$3,0)</f>
        <v>0</v>
      </c>
      <c r="D10" s="18">
        <f t="shared" ref="D10:D73" si="1">C10-E10</f>
        <v>0</v>
      </c>
      <c r="E10" s="52">
        <f t="shared" ref="E10:E20" si="2">-B10*$C$5/12</f>
        <v>0</v>
      </c>
      <c r="F10" s="53">
        <f>B10+D10</f>
        <v>0</v>
      </c>
    </row>
    <row r="11" spans="1:9" s="10" customFormat="1" ht="15" customHeight="1">
      <c r="A11" s="51" t="s">
        <v>57</v>
      </c>
      <c r="B11" s="18">
        <f t="shared" ref="B11:B74" si="3">F10</f>
        <v>0</v>
      </c>
      <c r="C11" s="52">
        <f t="shared" si="0"/>
        <v>0</v>
      </c>
      <c r="D11" s="18">
        <f t="shared" si="1"/>
        <v>0</v>
      </c>
      <c r="E11" s="52">
        <f t="shared" si="2"/>
        <v>0</v>
      </c>
      <c r="F11" s="53">
        <f t="shared" ref="F11:F20" si="4">B11+D11</f>
        <v>0</v>
      </c>
    </row>
    <row r="12" spans="1:9" s="10" customFormat="1" ht="15" customHeight="1">
      <c r="A12" s="51" t="s">
        <v>58</v>
      </c>
      <c r="B12" s="18">
        <f t="shared" si="3"/>
        <v>0</v>
      </c>
      <c r="C12" s="52">
        <f t="shared" si="0"/>
        <v>0</v>
      </c>
      <c r="D12" s="18">
        <f t="shared" si="1"/>
        <v>0</v>
      </c>
      <c r="E12" s="52">
        <f t="shared" si="2"/>
        <v>0</v>
      </c>
      <c r="F12" s="53">
        <f t="shared" si="4"/>
        <v>0</v>
      </c>
    </row>
    <row r="13" spans="1:9" s="10" customFormat="1" ht="15" customHeight="1">
      <c r="A13" s="51" t="s">
        <v>59</v>
      </c>
      <c r="B13" s="18">
        <f t="shared" si="3"/>
        <v>0</v>
      </c>
      <c r="C13" s="52">
        <f t="shared" si="0"/>
        <v>0</v>
      </c>
      <c r="D13" s="18">
        <f t="shared" si="1"/>
        <v>0</v>
      </c>
      <c r="E13" s="52">
        <f t="shared" si="2"/>
        <v>0</v>
      </c>
      <c r="F13" s="53">
        <f t="shared" si="4"/>
        <v>0</v>
      </c>
    </row>
    <row r="14" spans="1:9" s="10" customFormat="1" ht="15" customHeight="1">
      <c r="A14" s="51" t="s">
        <v>60</v>
      </c>
      <c r="B14" s="18">
        <f t="shared" si="3"/>
        <v>0</v>
      </c>
      <c r="C14" s="52">
        <f t="shared" si="0"/>
        <v>0</v>
      </c>
      <c r="D14" s="18">
        <f t="shared" si="1"/>
        <v>0</v>
      </c>
      <c r="E14" s="52">
        <f t="shared" si="2"/>
        <v>0</v>
      </c>
      <c r="F14" s="53">
        <f t="shared" si="4"/>
        <v>0</v>
      </c>
    </row>
    <row r="15" spans="1:9" s="10" customFormat="1" ht="15" customHeight="1">
      <c r="A15" s="51" t="s">
        <v>61</v>
      </c>
      <c r="B15" s="18">
        <f t="shared" si="3"/>
        <v>0</v>
      </c>
      <c r="C15" s="52">
        <f t="shared" si="0"/>
        <v>0</v>
      </c>
      <c r="D15" s="18">
        <f t="shared" si="1"/>
        <v>0</v>
      </c>
      <c r="E15" s="52">
        <f t="shared" si="2"/>
        <v>0</v>
      </c>
      <c r="F15" s="53">
        <f t="shared" si="4"/>
        <v>0</v>
      </c>
    </row>
    <row r="16" spans="1:9" s="10" customFormat="1" ht="15" customHeight="1">
      <c r="A16" s="51" t="s">
        <v>62</v>
      </c>
      <c r="B16" s="18">
        <f t="shared" si="3"/>
        <v>0</v>
      </c>
      <c r="C16" s="52">
        <f t="shared" si="0"/>
        <v>0</v>
      </c>
      <c r="D16" s="18">
        <f t="shared" si="1"/>
        <v>0</v>
      </c>
      <c r="E16" s="52">
        <f t="shared" si="2"/>
        <v>0</v>
      </c>
      <c r="F16" s="53">
        <f t="shared" si="4"/>
        <v>0</v>
      </c>
    </row>
    <row r="17" spans="1:6" s="10" customFormat="1" ht="15" customHeight="1">
      <c r="A17" s="51" t="s">
        <v>63</v>
      </c>
      <c r="B17" s="18">
        <f t="shared" si="3"/>
        <v>0</v>
      </c>
      <c r="C17" s="52">
        <f t="shared" si="0"/>
        <v>0</v>
      </c>
      <c r="D17" s="18">
        <f t="shared" si="1"/>
        <v>0</v>
      </c>
      <c r="E17" s="52">
        <f t="shared" si="2"/>
        <v>0</v>
      </c>
      <c r="F17" s="53">
        <f t="shared" si="4"/>
        <v>0</v>
      </c>
    </row>
    <row r="18" spans="1:6" s="10" customFormat="1" ht="15" customHeight="1">
      <c r="A18" s="51" t="s">
        <v>64</v>
      </c>
      <c r="B18" s="18">
        <f t="shared" si="3"/>
        <v>0</v>
      </c>
      <c r="C18" s="52">
        <f t="shared" si="0"/>
        <v>0</v>
      </c>
      <c r="D18" s="18">
        <f t="shared" si="1"/>
        <v>0</v>
      </c>
      <c r="E18" s="52">
        <f t="shared" si="2"/>
        <v>0</v>
      </c>
      <c r="F18" s="53">
        <f t="shared" si="4"/>
        <v>0</v>
      </c>
    </row>
    <row r="19" spans="1:6" s="10" customFormat="1" ht="15" customHeight="1">
      <c r="A19" s="51" t="s">
        <v>65</v>
      </c>
      <c r="B19" s="18">
        <f t="shared" si="3"/>
        <v>0</v>
      </c>
      <c r="C19" s="52">
        <f t="shared" si="0"/>
        <v>0</v>
      </c>
      <c r="D19" s="18">
        <f t="shared" si="1"/>
        <v>0</v>
      </c>
      <c r="E19" s="52">
        <f t="shared" si="2"/>
        <v>0</v>
      </c>
      <c r="F19" s="53">
        <f t="shared" si="4"/>
        <v>0</v>
      </c>
    </row>
    <row r="20" spans="1:6" s="10" customFormat="1" ht="15" customHeight="1">
      <c r="A20" s="51" t="s">
        <v>66</v>
      </c>
      <c r="B20" s="18">
        <f t="shared" si="3"/>
        <v>0</v>
      </c>
      <c r="C20" s="52">
        <f t="shared" si="0"/>
        <v>0</v>
      </c>
      <c r="D20" s="18">
        <f t="shared" si="1"/>
        <v>0</v>
      </c>
      <c r="E20" s="52">
        <f t="shared" si="2"/>
        <v>0</v>
      </c>
      <c r="F20" s="53">
        <f t="shared" si="4"/>
        <v>0</v>
      </c>
    </row>
    <row r="21" spans="1:6" s="10" customFormat="1" ht="15" customHeight="1">
      <c r="A21" s="54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5"/>
    </row>
    <row r="22" spans="1:6" s="10" customFormat="1" ht="15" customHeight="1">
      <c r="A22" s="51" t="s">
        <v>69</v>
      </c>
      <c r="B22" s="18">
        <f>F20</f>
        <v>0</v>
      </c>
      <c r="C22" s="52">
        <f>PMT($C$5/12,$E$4,$C$3,0)</f>
        <v>0</v>
      </c>
      <c r="D22" s="18">
        <f t="shared" si="1"/>
        <v>0</v>
      </c>
      <c r="E22" s="52">
        <f>-B22*$C$5/12</f>
        <v>0</v>
      </c>
      <c r="F22" s="53">
        <f>B22+D22</f>
        <v>0</v>
      </c>
    </row>
    <row r="23" spans="1:6" s="10" customFormat="1" ht="15" customHeight="1">
      <c r="A23" s="51" t="s">
        <v>70</v>
      </c>
      <c r="B23" s="18">
        <f t="shared" si="3"/>
        <v>0</v>
      </c>
      <c r="C23" s="52">
        <f t="shared" ref="C23:C33" si="5">PMT($C$5/12,$E$4,$C$3,0)</f>
        <v>0</v>
      </c>
      <c r="D23" s="18">
        <f t="shared" si="1"/>
        <v>0</v>
      </c>
      <c r="E23" s="52">
        <f t="shared" ref="E23:E33" si="6">-B23*$C$5/12</f>
        <v>0</v>
      </c>
      <c r="F23" s="53">
        <f>B23+D23</f>
        <v>0</v>
      </c>
    </row>
    <row r="24" spans="1:6" s="10" customFormat="1" ht="15" customHeight="1">
      <c r="A24" s="51" t="s">
        <v>71</v>
      </c>
      <c r="B24" s="18">
        <f t="shared" si="3"/>
        <v>0</v>
      </c>
      <c r="C24" s="52">
        <f t="shared" si="5"/>
        <v>0</v>
      </c>
      <c r="D24" s="18">
        <f t="shared" si="1"/>
        <v>0</v>
      </c>
      <c r="E24" s="52">
        <f t="shared" si="6"/>
        <v>0</v>
      </c>
      <c r="F24" s="53">
        <f t="shared" ref="F24:F33" si="7">B24+D24</f>
        <v>0</v>
      </c>
    </row>
    <row r="25" spans="1:6" s="10" customFormat="1" ht="15" customHeight="1">
      <c r="A25" s="51" t="s">
        <v>72</v>
      </c>
      <c r="B25" s="18">
        <f t="shared" si="3"/>
        <v>0</v>
      </c>
      <c r="C25" s="52">
        <f t="shared" si="5"/>
        <v>0</v>
      </c>
      <c r="D25" s="18">
        <f t="shared" si="1"/>
        <v>0</v>
      </c>
      <c r="E25" s="52">
        <f t="shared" si="6"/>
        <v>0</v>
      </c>
      <c r="F25" s="53">
        <f t="shared" si="7"/>
        <v>0</v>
      </c>
    </row>
    <row r="26" spans="1:6" s="10" customFormat="1" ht="15" customHeight="1">
      <c r="A26" s="51" t="s">
        <v>73</v>
      </c>
      <c r="B26" s="18">
        <f t="shared" si="3"/>
        <v>0</v>
      </c>
      <c r="C26" s="52">
        <f t="shared" si="5"/>
        <v>0</v>
      </c>
      <c r="D26" s="18">
        <f>C26-E26</f>
        <v>0</v>
      </c>
      <c r="E26" s="52">
        <f t="shared" si="6"/>
        <v>0</v>
      </c>
      <c r="F26" s="53">
        <f t="shared" si="7"/>
        <v>0</v>
      </c>
    </row>
    <row r="27" spans="1:6" s="10" customFormat="1" ht="15" customHeight="1">
      <c r="A27" s="51" t="s">
        <v>74</v>
      </c>
      <c r="B27" s="18">
        <f t="shared" si="3"/>
        <v>0</v>
      </c>
      <c r="C27" s="52">
        <f t="shared" si="5"/>
        <v>0</v>
      </c>
      <c r="D27" s="18">
        <f t="shared" si="1"/>
        <v>0</v>
      </c>
      <c r="E27" s="52">
        <f t="shared" si="6"/>
        <v>0</v>
      </c>
      <c r="F27" s="53">
        <f t="shared" si="7"/>
        <v>0</v>
      </c>
    </row>
    <row r="28" spans="1:6" s="10" customFormat="1" ht="15" customHeight="1">
      <c r="A28" s="51" t="s">
        <v>75</v>
      </c>
      <c r="B28" s="18">
        <f t="shared" si="3"/>
        <v>0</v>
      </c>
      <c r="C28" s="52">
        <f t="shared" si="5"/>
        <v>0</v>
      </c>
      <c r="D28" s="18">
        <f t="shared" si="1"/>
        <v>0</v>
      </c>
      <c r="E28" s="52">
        <f t="shared" si="6"/>
        <v>0</v>
      </c>
      <c r="F28" s="53">
        <f t="shared" si="7"/>
        <v>0</v>
      </c>
    </row>
    <row r="29" spans="1:6" s="10" customFormat="1" ht="15" customHeight="1">
      <c r="A29" s="51" t="s">
        <v>76</v>
      </c>
      <c r="B29" s="18">
        <f t="shared" si="3"/>
        <v>0</v>
      </c>
      <c r="C29" s="52">
        <f t="shared" si="5"/>
        <v>0</v>
      </c>
      <c r="D29" s="18">
        <f t="shared" si="1"/>
        <v>0</v>
      </c>
      <c r="E29" s="52">
        <f t="shared" si="6"/>
        <v>0</v>
      </c>
      <c r="F29" s="53">
        <f t="shared" si="7"/>
        <v>0</v>
      </c>
    </row>
    <row r="30" spans="1:6" s="10" customFormat="1" ht="15" customHeight="1">
      <c r="A30" s="51" t="s">
        <v>77</v>
      </c>
      <c r="B30" s="18">
        <f t="shared" si="3"/>
        <v>0</v>
      </c>
      <c r="C30" s="52">
        <f t="shared" si="5"/>
        <v>0</v>
      </c>
      <c r="D30" s="18">
        <f t="shared" si="1"/>
        <v>0</v>
      </c>
      <c r="E30" s="52">
        <f t="shared" si="6"/>
        <v>0</v>
      </c>
      <c r="F30" s="53">
        <f t="shared" si="7"/>
        <v>0</v>
      </c>
    </row>
    <row r="31" spans="1:6" s="10" customFormat="1" ht="15" customHeight="1">
      <c r="A31" s="51" t="s">
        <v>78</v>
      </c>
      <c r="B31" s="18">
        <f t="shared" si="3"/>
        <v>0</v>
      </c>
      <c r="C31" s="52">
        <f t="shared" si="5"/>
        <v>0</v>
      </c>
      <c r="D31" s="18">
        <f t="shared" si="1"/>
        <v>0</v>
      </c>
      <c r="E31" s="52">
        <f t="shared" si="6"/>
        <v>0</v>
      </c>
      <c r="F31" s="53">
        <f t="shared" si="7"/>
        <v>0</v>
      </c>
    </row>
    <row r="32" spans="1:6" s="10" customFormat="1" ht="15" customHeight="1">
      <c r="A32" s="51" t="s">
        <v>79</v>
      </c>
      <c r="B32" s="18">
        <f t="shared" si="3"/>
        <v>0</v>
      </c>
      <c r="C32" s="52">
        <f t="shared" si="5"/>
        <v>0</v>
      </c>
      <c r="D32" s="18">
        <f t="shared" si="1"/>
        <v>0</v>
      </c>
      <c r="E32" s="52">
        <f t="shared" si="6"/>
        <v>0</v>
      </c>
      <c r="F32" s="53">
        <f t="shared" si="7"/>
        <v>0</v>
      </c>
    </row>
    <row r="33" spans="1:6" s="10" customFormat="1" ht="15" customHeight="1">
      <c r="A33" s="51" t="s">
        <v>80</v>
      </c>
      <c r="B33" s="18">
        <f t="shared" si="3"/>
        <v>0</v>
      </c>
      <c r="C33" s="52">
        <f t="shared" si="5"/>
        <v>0</v>
      </c>
      <c r="D33" s="18">
        <f t="shared" si="1"/>
        <v>0</v>
      </c>
      <c r="E33" s="52">
        <f t="shared" si="6"/>
        <v>0</v>
      </c>
      <c r="F33" s="53">
        <f t="shared" si="7"/>
        <v>0</v>
      </c>
    </row>
    <row r="34" spans="1:6" s="10" customFormat="1" ht="15" customHeight="1">
      <c r="A34" s="54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5"/>
    </row>
    <row r="35" spans="1:6" s="10" customFormat="1" ht="15" customHeight="1">
      <c r="A35" s="51" t="s">
        <v>82</v>
      </c>
      <c r="B35" s="18">
        <f>F33</f>
        <v>0</v>
      </c>
      <c r="C35" s="52">
        <f>PMT($C$5/12,$E$4,$C$3,0)</f>
        <v>0</v>
      </c>
      <c r="D35" s="18">
        <f t="shared" si="1"/>
        <v>0</v>
      </c>
      <c r="E35" s="52">
        <f>-B35*$C$5/12</f>
        <v>0</v>
      </c>
      <c r="F35" s="53">
        <f>B35+D35</f>
        <v>0</v>
      </c>
    </row>
    <row r="36" spans="1:6" s="10" customFormat="1" ht="15" customHeight="1">
      <c r="A36" s="51" t="s">
        <v>83</v>
      </c>
      <c r="B36" s="18">
        <f t="shared" si="3"/>
        <v>0</v>
      </c>
      <c r="C36" s="52">
        <f t="shared" ref="C36:C46" si="8">PMT($C$5/12,$E$4,$C$3,0)</f>
        <v>0</v>
      </c>
      <c r="D36" s="18">
        <f t="shared" si="1"/>
        <v>0</v>
      </c>
      <c r="E36" s="52">
        <f t="shared" ref="E36:E46" si="9">-B36*$C$5/12</f>
        <v>0</v>
      </c>
      <c r="F36" s="53">
        <f t="shared" ref="F36:F46" si="10">B36+D36</f>
        <v>0</v>
      </c>
    </row>
    <row r="37" spans="1:6" s="10" customFormat="1" ht="15" customHeight="1">
      <c r="A37" s="51" t="s">
        <v>84</v>
      </c>
      <c r="B37" s="18">
        <f t="shared" si="3"/>
        <v>0</v>
      </c>
      <c r="C37" s="52">
        <f t="shared" si="8"/>
        <v>0</v>
      </c>
      <c r="D37" s="18">
        <f t="shared" si="1"/>
        <v>0</v>
      </c>
      <c r="E37" s="52">
        <f t="shared" si="9"/>
        <v>0</v>
      </c>
      <c r="F37" s="53">
        <f t="shared" si="10"/>
        <v>0</v>
      </c>
    </row>
    <row r="38" spans="1:6" s="10" customFormat="1" ht="15" customHeight="1">
      <c r="A38" s="51" t="s">
        <v>85</v>
      </c>
      <c r="B38" s="18">
        <f t="shared" si="3"/>
        <v>0</v>
      </c>
      <c r="C38" s="52">
        <f t="shared" si="8"/>
        <v>0</v>
      </c>
      <c r="D38" s="18">
        <f t="shared" si="1"/>
        <v>0</v>
      </c>
      <c r="E38" s="52">
        <f t="shared" si="9"/>
        <v>0</v>
      </c>
      <c r="F38" s="53">
        <f t="shared" si="10"/>
        <v>0</v>
      </c>
    </row>
    <row r="39" spans="1:6" s="10" customFormat="1" ht="15" customHeight="1">
      <c r="A39" s="51" t="s">
        <v>86</v>
      </c>
      <c r="B39" s="18">
        <f t="shared" si="3"/>
        <v>0</v>
      </c>
      <c r="C39" s="52">
        <f t="shared" si="8"/>
        <v>0</v>
      </c>
      <c r="D39" s="18">
        <f t="shared" si="1"/>
        <v>0</v>
      </c>
      <c r="E39" s="52">
        <f t="shared" si="9"/>
        <v>0</v>
      </c>
      <c r="F39" s="53">
        <f t="shared" si="10"/>
        <v>0</v>
      </c>
    </row>
    <row r="40" spans="1:6" s="10" customFormat="1" ht="15" customHeight="1">
      <c r="A40" s="51" t="s">
        <v>87</v>
      </c>
      <c r="B40" s="18">
        <f t="shared" si="3"/>
        <v>0</v>
      </c>
      <c r="C40" s="52">
        <f t="shared" si="8"/>
        <v>0</v>
      </c>
      <c r="D40" s="18">
        <f t="shared" si="1"/>
        <v>0</v>
      </c>
      <c r="E40" s="52">
        <f t="shared" si="9"/>
        <v>0</v>
      </c>
      <c r="F40" s="53">
        <f t="shared" si="10"/>
        <v>0</v>
      </c>
    </row>
    <row r="41" spans="1:6" s="10" customFormat="1" ht="15" customHeight="1">
      <c r="A41" s="51" t="s">
        <v>88</v>
      </c>
      <c r="B41" s="18">
        <f t="shared" si="3"/>
        <v>0</v>
      </c>
      <c r="C41" s="52">
        <f t="shared" si="8"/>
        <v>0</v>
      </c>
      <c r="D41" s="18">
        <f t="shared" si="1"/>
        <v>0</v>
      </c>
      <c r="E41" s="52">
        <f t="shared" si="9"/>
        <v>0</v>
      </c>
      <c r="F41" s="53">
        <f t="shared" si="10"/>
        <v>0</v>
      </c>
    </row>
    <row r="42" spans="1:6" s="10" customFormat="1" ht="15" customHeight="1">
      <c r="A42" s="51" t="s">
        <v>89</v>
      </c>
      <c r="B42" s="18">
        <f t="shared" si="3"/>
        <v>0</v>
      </c>
      <c r="C42" s="52">
        <f t="shared" si="8"/>
        <v>0</v>
      </c>
      <c r="D42" s="18">
        <f t="shared" si="1"/>
        <v>0</v>
      </c>
      <c r="E42" s="52">
        <f t="shared" si="9"/>
        <v>0</v>
      </c>
      <c r="F42" s="53">
        <f t="shared" si="10"/>
        <v>0</v>
      </c>
    </row>
    <row r="43" spans="1:6" s="10" customFormat="1" ht="15" customHeight="1">
      <c r="A43" s="51" t="s">
        <v>90</v>
      </c>
      <c r="B43" s="18">
        <f t="shared" si="3"/>
        <v>0</v>
      </c>
      <c r="C43" s="52">
        <f t="shared" si="8"/>
        <v>0</v>
      </c>
      <c r="D43" s="18">
        <f t="shared" si="1"/>
        <v>0</v>
      </c>
      <c r="E43" s="52">
        <f t="shared" si="9"/>
        <v>0</v>
      </c>
      <c r="F43" s="53">
        <f t="shared" si="10"/>
        <v>0</v>
      </c>
    </row>
    <row r="44" spans="1:6" s="10" customFormat="1" ht="15" customHeight="1">
      <c r="A44" s="51" t="s">
        <v>91</v>
      </c>
      <c r="B44" s="18">
        <f t="shared" si="3"/>
        <v>0</v>
      </c>
      <c r="C44" s="52">
        <f t="shared" si="8"/>
        <v>0</v>
      </c>
      <c r="D44" s="18">
        <f t="shared" si="1"/>
        <v>0</v>
      </c>
      <c r="E44" s="52">
        <f t="shared" si="9"/>
        <v>0</v>
      </c>
      <c r="F44" s="53">
        <f t="shared" si="10"/>
        <v>0</v>
      </c>
    </row>
    <row r="45" spans="1:6" s="10" customFormat="1" ht="15" customHeight="1">
      <c r="A45" s="51" t="s">
        <v>92</v>
      </c>
      <c r="B45" s="18">
        <f t="shared" si="3"/>
        <v>0</v>
      </c>
      <c r="C45" s="52">
        <f t="shared" si="8"/>
        <v>0</v>
      </c>
      <c r="D45" s="18">
        <f t="shared" si="1"/>
        <v>0</v>
      </c>
      <c r="E45" s="52">
        <f t="shared" si="9"/>
        <v>0</v>
      </c>
      <c r="F45" s="53">
        <f t="shared" si="10"/>
        <v>0</v>
      </c>
    </row>
    <row r="46" spans="1:6" s="10" customFormat="1" ht="15" customHeight="1">
      <c r="A46" s="51" t="s">
        <v>93</v>
      </c>
      <c r="B46" s="18">
        <f t="shared" si="3"/>
        <v>0</v>
      </c>
      <c r="C46" s="52">
        <f t="shared" si="8"/>
        <v>0</v>
      </c>
      <c r="D46" s="18">
        <f t="shared" si="1"/>
        <v>0</v>
      </c>
      <c r="E46" s="52">
        <f t="shared" si="9"/>
        <v>0</v>
      </c>
      <c r="F46" s="53">
        <f t="shared" si="10"/>
        <v>0</v>
      </c>
    </row>
    <row r="47" spans="1:6" s="10" customFormat="1" ht="15" customHeight="1">
      <c r="A47" s="54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5"/>
    </row>
    <row r="48" spans="1:6" s="10" customFormat="1" ht="15" customHeight="1">
      <c r="A48" s="51" t="s">
        <v>95</v>
      </c>
      <c r="B48" s="18">
        <f>F46</f>
        <v>0</v>
      </c>
      <c r="C48" s="52">
        <f>PMT($C$5/12,$E$4,$C$3,0)</f>
        <v>0</v>
      </c>
      <c r="D48" s="18">
        <f t="shared" si="1"/>
        <v>0</v>
      </c>
      <c r="E48" s="52">
        <f>-B48*$C$5/12</f>
        <v>0</v>
      </c>
      <c r="F48" s="53">
        <f>B48+D48</f>
        <v>0</v>
      </c>
    </row>
    <row r="49" spans="1:6" s="10" customFormat="1" ht="15" customHeight="1">
      <c r="A49" s="51" t="s">
        <v>96</v>
      </c>
      <c r="B49" s="18">
        <f t="shared" si="3"/>
        <v>0</v>
      </c>
      <c r="C49" s="52">
        <f t="shared" ref="C49:C59" si="11">PMT($C$5/12,$E$4,$C$3,0)</f>
        <v>0</v>
      </c>
      <c r="D49" s="18">
        <f t="shared" si="1"/>
        <v>0</v>
      </c>
      <c r="E49" s="52">
        <f t="shared" ref="E49:E59" si="12">-B49*$C$5/12</f>
        <v>0</v>
      </c>
      <c r="F49" s="53">
        <f t="shared" ref="F49:F59" si="13">B49+D49</f>
        <v>0</v>
      </c>
    </row>
    <row r="50" spans="1:6" s="10" customFormat="1" ht="15" customHeight="1">
      <c r="A50" s="51" t="s">
        <v>97</v>
      </c>
      <c r="B50" s="18">
        <f t="shared" si="3"/>
        <v>0</v>
      </c>
      <c r="C50" s="52">
        <f t="shared" si="11"/>
        <v>0</v>
      </c>
      <c r="D50" s="18">
        <f t="shared" si="1"/>
        <v>0</v>
      </c>
      <c r="E50" s="52">
        <f t="shared" si="12"/>
        <v>0</v>
      </c>
      <c r="F50" s="53">
        <f t="shared" si="13"/>
        <v>0</v>
      </c>
    </row>
    <row r="51" spans="1:6" s="10" customFormat="1" ht="15" customHeight="1">
      <c r="A51" s="51" t="s">
        <v>98</v>
      </c>
      <c r="B51" s="18">
        <f t="shared" si="3"/>
        <v>0</v>
      </c>
      <c r="C51" s="52">
        <f t="shared" si="11"/>
        <v>0</v>
      </c>
      <c r="D51" s="18">
        <f t="shared" si="1"/>
        <v>0</v>
      </c>
      <c r="E51" s="52">
        <f t="shared" si="12"/>
        <v>0</v>
      </c>
      <c r="F51" s="53">
        <f t="shared" si="13"/>
        <v>0</v>
      </c>
    </row>
    <row r="52" spans="1:6" s="10" customFormat="1" ht="15" customHeight="1">
      <c r="A52" s="51" t="s">
        <v>99</v>
      </c>
      <c r="B52" s="18">
        <f t="shared" si="3"/>
        <v>0</v>
      </c>
      <c r="C52" s="52">
        <f t="shared" si="11"/>
        <v>0</v>
      </c>
      <c r="D52" s="18">
        <f t="shared" si="1"/>
        <v>0</v>
      </c>
      <c r="E52" s="52">
        <f t="shared" si="12"/>
        <v>0</v>
      </c>
      <c r="F52" s="53">
        <f t="shared" si="13"/>
        <v>0</v>
      </c>
    </row>
    <row r="53" spans="1:6" s="10" customFormat="1" ht="15" customHeight="1">
      <c r="A53" s="51" t="s">
        <v>100</v>
      </c>
      <c r="B53" s="18">
        <f t="shared" si="3"/>
        <v>0</v>
      </c>
      <c r="C53" s="52">
        <f t="shared" si="11"/>
        <v>0</v>
      </c>
      <c r="D53" s="18">
        <f t="shared" si="1"/>
        <v>0</v>
      </c>
      <c r="E53" s="52">
        <f t="shared" si="12"/>
        <v>0</v>
      </c>
      <c r="F53" s="53">
        <f t="shared" si="13"/>
        <v>0</v>
      </c>
    </row>
    <row r="54" spans="1:6" s="10" customFormat="1" ht="15" customHeight="1">
      <c r="A54" s="51" t="s">
        <v>101</v>
      </c>
      <c r="B54" s="18">
        <f t="shared" si="3"/>
        <v>0</v>
      </c>
      <c r="C54" s="52">
        <f t="shared" si="11"/>
        <v>0</v>
      </c>
      <c r="D54" s="18">
        <f t="shared" si="1"/>
        <v>0</v>
      </c>
      <c r="E54" s="52">
        <f t="shared" si="12"/>
        <v>0</v>
      </c>
      <c r="F54" s="53">
        <f t="shared" si="13"/>
        <v>0</v>
      </c>
    </row>
    <row r="55" spans="1:6" s="10" customFormat="1" ht="15" customHeight="1">
      <c r="A55" s="51" t="s">
        <v>102</v>
      </c>
      <c r="B55" s="18">
        <f t="shared" si="3"/>
        <v>0</v>
      </c>
      <c r="C55" s="52">
        <f t="shared" si="11"/>
        <v>0</v>
      </c>
      <c r="D55" s="18">
        <f t="shared" si="1"/>
        <v>0</v>
      </c>
      <c r="E55" s="52">
        <f t="shared" si="12"/>
        <v>0</v>
      </c>
      <c r="F55" s="53">
        <f t="shared" si="13"/>
        <v>0</v>
      </c>
    </row>
    <row r="56" spans="1:6" s="10" customFormat="1" ht="15" customHeight="1">
      <c r="A56" s="51" t="s">
        <v>103</v>
      </c>
      <c r="B56" s="18">
        <f t="shared" si="3"/>
        <v>0</v>
      </c>
      <c r="C56" s="52">
        <f t="shared" si="11"/>
        <v>0</v>
      </c>
      <c r="D56" s="18">
        <f t="shared" si="1"/>
        <v>0</v>
      </c>
      <c r="E56" s="52">
        <f t="shared" si="12"/>
        <v>0</v>
      </c>
      <c r="F56" s="53">
        <f t="shared" si="13"/>
        <v>0</v>
      </c>
    </row>
    <row r="57" spans="1:6" s="10" customFormat="1" ht="15" customHeight="1">
      <c r="A57" s="51" t="s">
        <v>104</v>
      </c>
      <c r="B57" s="18">
        <f t="shared" si="3"/>
        <v>0</v>
      </c>
      <c r="C57" s="52">
        <f t="shared" si="11"/>
        <v>0</v>
      </c>
      <c r="D57" s="18">
        <f t="shared" si="1"/>
        <v>0</v>
      </c>
      <c r="E57" s="52">
        <f t="shared" si="12"/>
        <v>0</v>
      </c>
      <c r="F57" s="53">
        <f t="shared" si="13"/>
        <v>0</v>
      </c>
    </row>
    <row r="58" spans="1:6" s="10" customFormat="1" ht="15" customHeight="1">
      <c r="A58" s="51" t="s">
        <v>105</v>
      </c>
      <c r="B58" s="18">
        <f t="shared" si="3"/>
        <v>0</v>
      </c>
      <c r="C58" s="52">
        <f t="shared" si="11"/>
        <v>0</v>
      </c>
      <c r="D58" s="18">
        <f t="shared" si="1"/>
        <v>0</v>
      </c>
      <c r="E58" s="52">
        <f t="shared" si="12"/>
        <v>0</v>
      </c>
      <c r="F58" s="53">
        <f t="shared" si="13"/>
        <v>0</v>
      </c>
    </row>
    <row r="59" spans="1:6" s="10" customFormat="1" ht="15" customHeight="1">
      <c r="A59" s="51" t="s">
        <v>106</v>
      </c>
      <c r="B59" s="18">
        <f t="shared" si="3"/>
        <v>0</v>
      </c>
      <c r="C59" s="52">
        <f t="shared" si="11"/>
        <v>0</v>
      </c>
      <c r="D59" s="18">
        <f t="shared" si="1"/>
        <v>0</v>
      </c>
      <c r="E59" s="52">
        <f t="shared" si="12"/>
        <v>0</v>
      </c>
      <c r="F59" s="53">
        <f t="shared" si="13"/>
        <v>0</v>
      </c>
    </row>
    <row r="60" spans="1:6" s="10" customFormat="1" ht="15" customHeight="1">
      <c r="A60" s="54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5"/>
    </row>
    <row r="61" spans="1:6" s="10" customFormat="1" ht="15" customHeight="1">
      <c r="A61" s="56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7" t="s">
        <v>49</v>
      </c>
    </row>
    <row r="62" spans="1:6" s="10" customFormat="1" ht="15" customHeight="1">
      <c r="A62" s="58"/>
      <c r="B62" s="16" t="s">
        <v>53</v>
      </c>
      <c r="C62" s="17"/>
      <c r="D62" s="16"/>
      <c r="E62" s="17"/>
      <c r="F62" s="59" t="s">
        <v>54</v>
      </c>
    </row>
    <row r="63" spans="1:6" s="10" customFormat="1" ht="15" customHeight="1">
      <c r="A63" s="60" t="s">
        <v>108</v>
      </c>
      <c r="B63" s="24">
        <f>F59</f>
        <v>0</v>
      </c>
      <c r="C63" s="52">
        <f>PMT($C$5/12,$E$4,$C$3,0)</f>
        <v>0</v>
      </c>
      <c r="D63" s="26">
        <f t="shared" si="1"/>
        <v>0</v>
      </c>
      <c r="E63" s="24">
        <f>-B63*$C$5/12</f>
        <v>0</v>
      </c>
      <c r="F63" s="61">
        <f>B63+D63</f>
        <v>0</v>
      </c>
    </row>
    <row r="64" spans="1:6" s="10" customFormat="1" ht="15" customHeight="1">
      <c r="A64" s="51" t="s">
        <v>109</v>
      </c>
      <c r="B64" s="18">
        <f t="shared" si="3"/>
        <v>0</v>
      </c>
      <c r="C64" s="52">
        <f t="shared" ref="C64:C74" si="14">PMT($C$5/12,$E$4,$C$3,0)</f>
        <v>0</v>
      </c>
      <c r="D64" s="32">
        <f t="shared" si="1"/>
        <v>0</v>
      </c>
      <c r="E64" s="18">
        <f t="shared" ref="E64:E74" si="15">-B64*$C$5/12</f>
        <v>0</v>
      </c>
      <c r="F64" s="62">
        <f t="shared" ref="F64:F74" si="16">B64+D64</f>
        <v>0</v>
      </c>
    </row>
    <row r="65" spans="1:6" s="10" customFormat="1" ht="15" customHeight="1">
      <c r="A65" s="51" t="s">
        <v>110</v>
      </c>
      <c r="B65" s="18">
        <f t="shared" si="3"/>
        <v>0</v>
      </c>
      <c r="C65" s="52">
        <f t="shared" si="14"/>
        <v>0</v>
      </c>
      <c r="D65" s="32">
        <f t="shared" si="1"/>
        <v>0</v>
      </c>
      <c r="E65" s="18">
        <f t="shared" si="15"/>
        <v>0</v>
      </c>
      <c r="F65" s="62">
        <f t="shared" si="16"/>
        <v>0</v>
      </c>
    </row>
    <row r="66" spans="1:6" s="10" customFormat="1" ht="15" customHeight="1">
      <c r="A66" s="51" t="s">
        <v>111</v>
      </c>
      <c r="B66" s="18">
        <f t="shared" si="3"/>
        <v>0</v>
      </c>
      <c r="C66" s="52">
        <f t="shared" si="14"/>
        <v>0</v>
      </c>
      <c r="D66" s="32">
        <f t="shared" si="1"/>
        <v>0</v>
      </c>
      <c r="E66" s="18">
        <f t="shared" si="15"/>
        <v>0</v>
      </c>
      <c r="F66" s="62">
        <f t="shared" si="16"/>
        <v>0</v>
      </c>
    </row>
    <row r="67" spans="1:6" s="10" customFormat="1" ht="15" customHeight="1">
      <c r="A67" s="51" t="s">
        <v>112</v>
      </c>
      <c r="B67" s="18">
        <f t="shared" si="3"/>
        <v>0</v>
      </c>
      <c r="C67" s="52">
        <f t="shared" si="14"/>
        <v>0</v>
      </c>
      <c r="D67" s="32">
        <f t="shared" si="1"/>
        <v>0</v>
      </c>
      <c r="E67" s="18">
        <f t="shared" si="15"/>
        <v>0</v>
      </c>
      <c r="F67" s="62">
        <f t="shared" si="16"/>
        <v>0</v>
      </c>
    </row>
    <row r="68" spans="1:6" s="10" customFormat="1" ht="15" customHeight="1">
      <c r="A68" s="51" t="s">
        <v>113</v>
      </c>
      <c r="B68" s="18">
        <f t="shared" si="3"/>
        <v>0</v>
      </c>
      <c r="C68" s="52">
        <f t="shared" si="14"/>
        <v>0</v>
      </c>
      <c r="D68" s="32">
        <f t="shared" si="1"/>
        <v>0</v>
      </c>
      <c r="E68" s="18">
        <f t="shared" si="15"/>
        <v>0</v>
      </c>
      <c r="F68" s="62">
        <f t="shared" si="16"/>
        <v>0</v>
      </c>
    </row>
    <row r="69" spans="1:6" s="10" customFormat="1" ht="15" customHeight="1">
      <c r="A69" s="51" t="s">
        <v>114</v>
      </c>
      <c r="B69" s="18">
        <f t="shared" si="3"/>
        <v>0</v>
      </c>
      <c r="C69" s="52">
        <f t="shared" si="14"/>
        <v>0</v>
      </c>
      <c r="D69" s="32">
        <f t="shared" si="1"/>
        <v>0</v>
      </c>
      <c r="E69" s="18">
        <f t="shared" si="15"/>
        <v>0</v>
      </c>
      <c r="F69" s="62">
        <f t="shared" si="16"/>
        <v>0</v>
      </c>
    </row>
    <row r="70" spans="1:6" s="10" customFormat="1" ht="15" customHeight="1">
      <c r="A70" s="51" t="s">
        <v>115</v>
      </c>
      <c r="B70" s="18">
        <f t="shared" si="3"/>
        <v>0</v>
      </c>
      <c r="C70" s="52">
        <f t="shared" si="14"/>
        <v>0</v>
      </c>
      <c r="D70" s="32">
        <f t="shared" si="1"/>
        <v>0</v>
      </c>
      <c r="E70" s="18">
        <f t="shared" si="15"/>
        <v>0</v>
      </c>
      <c r="F70" s="62">
        <f t="shared" si="16"/>
        <v>0</v>
      </c>
    </row>
    <row r="71" spans="1:6" s="10" customFormat="1" ht="15" customHeight="1">
      <c r="A71" s="51" t="s">
        <v>116</v>
      </c>
      <c r="B71" s="18">
        <f t="shared" si="3"/>
        <v>0</v>
      </c>
      <c r="C71" s="52">
        <f t="shared" si="14"/>
        <v>0</v>
      </c>
      <c r="D71" s="32">
        <f t="shared" si="1"/>
        <v>0</v>
      </c>
      <c r="E71" s="18">
        <f t="shared" si="15"/>
        <v>0</v>
      </c>
      <c r="F71" s="62">
        <f t="shared" si="16"/>
        <v>0</v>
      </c>
    </row>
    <row r="72" spans="1:6" s="10" customFormat="1" ht="15" customHeight="1">
      <c r="A72" s="51" t="s">
        <v>117</v>
      </c>
      <c r="B72" s="18">
        <f t="shared" si="3"/>
        <v>0</v>
      </c>
      <c r="C72" s="52">
        <f t="shared" si="14"/>
        <v>0</v>
      </c>
      <c r="D72" s="32">
        <f t="shared" si="1"/>
        <v>0</v>
      </c>
      <c r="E72" s="18">
        <f t="shared" si="15"/>
        <v>0</v>
      </c>
      <c r="F72" s="62">
        <f t="shared" si="16"/>
        <v>0</v>
      </c>
    </row>
    <row r="73" spans="1:6" s="10" customFormat="1" ht="15" customHeight="1">
      <c r="A73" s="51" t="s">
        <v>118</v>
      </c>
      <c r="B73" s="18">
        <f t="shared" si="3"/>
        <v>0</v>
      </c>
      <c r="C73" s="52">
        <f t="shared" si="14"/>
        <v>0</v>
      </c>
      <c r="D73" s="32">
        <f t="shared" si="1"/>
        <v>0</v>
      </c>
      <c r="E73" s="18">
        <f t="shared" si="15"/>
        <v>0</v>
      </c>
      <c r="F73" s="62">
        <f t="shared" si="16"/>
        <v>0</v>
      </c>
    </row>
    <row r="74" spans="1:6" s="10" customFormat="1" ht="15" customHeight="1">
      <c r="A74" s="63" t="s">
        <v>119</v>
      </c>
      <c r="B74" s="27">
        <f t="shared" si="3"/>
        <v>0</v>
      </c>
      <c r="C74" s="52">
        <f t="shared" si="14"/>
        <v>0</v>
      </c>
      <c r="D74" s="28">
        <f>C74-E74</f>
        <v>0</v>
      </c>
      <c r="E74" s="27">
        <f t="shared" si="15"/>
        <v>0</v>
      </c>
      <c r="F74" s="64">
        <f t="shared" si="16"/>
        <v>0</v>
      </c>
    </row>
    <row r="75" spans="1:6" s="10" customFormat="1" ht="15" customHeight="1">
      <c r="A75" s="54" t="s">
        <v>67</v>
      </c>
      <c r="B75" s="20" t="s">
        <v>120</v>
      </c>
      <c r="C75" s="21">
        <f>SUM(D63:D74)</f>
        <v>0</v>
      </c>
      <c r="D75" s="22">
        <f>SUM(D63:D74)</f>
        <v>0</v>
      </c>
      <c r="E75" s="33">
        <f>SUM(E63:E74)</f>
        <v>0</v>
      </c>
      <c r="F75" s="65"/>
    </row>
    <row r="76" spans="1:6" s="35" customFormat="1" ht="15" customHeight="1">
      <c r="A76" s="66" t="s">
        <v>121</v>
      </c>
      <c r="B76" s="34">
        <f>F74</f>
        <v>0</v>
      </c>
      <c r="C76" s="67">
        <f>PMT($C$5/12,$E$4,$C$3,0)</f>
        <v>0</v>
      </c>
      <c r="D76" s="34">
        <f t="shared" ref="D76:D100" si="17">C76-E76</f>
        <v>0</v>
      </c>
      <c r="E76" s="67">
        <f>-B76*$C$5/12</f>
        <v>0</v>
      </c>
      <c r="F76" s="68">
        <f>B76+D76</f>
        <v>0</v>
      </c>
    </row>
    <row r="77" spans="1:6" s="35" customFormat="1" ht="15" customHeight="1">
      <c r="A77" s="66" t="s">
        <v>122</v>
      </c>
      <c r="B77" s="34">
        <f t="shared" ref="B77:B96" si="18">F76</f>
        <v>0</v>
      </c>
      <c r="C77" s="67">
        <f t="shared" ref="C77:C87" si="19">PMT($C$5/12,$E$4,$C$3,0)</f>
        <v>0</v>
      </c>
      <c r="D77" s="34">
        <f t="shared" si="17"/>
        <v>0</v>
      </c>
      <c r="E77" s="67">
        <f t="shared" ref="E77:E87" si="20">-B77*$C$5/12</f>
        <v>0</v>
      </c>
      <c r="F77" s="68">
        <f t="shared" ref="F77:F87" si="21">B77+D77</f>
        <v>0</v>
      </c>
    </row>
    <row r="78" spans="1:6" s="35" customFormat="1" ht="15" customHeight="1">
      <c r="A78" s="66" t="s">
        <v>123</v>
      </c>
      <c r="B78" s="34">
        <f t="shared" si="18"/>
        <v>0</v>
      </c>
      <c r="C78" s="67">
        <f t="shared" si="19"/>
        <v>0</v>
      </c>
      <c r="D78" s="34">
        <f t="shared" si="17"/>
        <v>0</v>
      </c>
      <c r="E78" s="67">
        <f t="shared" si="20"/>
        <v>0</v>
      </c>
      <c r="F78" s="68">
        <f t="shared" si="21"/>
        <v>0</v>
      </c>
    </row>
    <row r="79" spans="1:6" s="35" customFormat="1" ht="15" customHeight="1">
      <c r="A79" s="66" t="s">
        <v>124</v>
      </c>
      <c r="B79" s="34">
        <f t="shared" si="18"/>
        <v>0</v>
      </c>
      <c r="C79" s="67">
        <f t="shared" si="19"/>
        <v>0</v>
      </c>
      <c r="D79" s="34">
        <f t="shared" si="17"/>
        <v>0</v>
      </c>
      <c r="E79" s="67">
        <f t="shared" si="20"/>
        <v>0</v>
      </c>
      <c r="F79" s="68">
        <f t="shared" si="21"/>
        <v>0</v>
      </c>
    </row>
    <row r="80" spans="1:6" s="35" customFormat="1" ht="15" customHeight="1">
      <c r="A80" s="66" t="s">
        <v>125</v>
      </c>
      <c r="B80" s="34">
        <f t="shared" si="18"/>
        <v>0</v>
      </c>
      <c r="C80" s="67">
        <f t="shared" si="19"/>
        <v>0</v>
      </c>
      <c r="D80" s="34">
        <f t="shared" si="17"/>
        <v>0</v>
      </c>
      <c r="E80" s="67">
        <f t="shared" si="20"/>
        <v>0</v>
      </c>
      <c r="F80" s="68">
        <f t="shared" si="21"/>
        <v>0</v>
      </c>
    </row>
    <row r="81" spans="1:6" s="35" customFormat="1" ht="15" customHeight="1">
      <c r="A81" s="66" t="s">
        <v>126</v>
      </c>
      <c r="B81" s="34">
        <f t="shared" si="18"/>
        <v>0</v>
      </c>
      <c r="C81" s="67">
        <f t="shared" si="19"/>
        <v>0</v>
      </c>
      <c r="D81" s="34">
        <f t="shared" si="17"/>
        <v>0</v>
      </c>
      <c r="E81" s="67">
        <f t="shared" si="20"/>
        <v>0</v>
      </c>
      <c r="F81" s="68">
        <f t="shared" si="21"/>
        <v>0</v>
      </c>
    </row>
    <row r="82" spans="1:6" s="35" customFormat="1" ht="15" customHeight="1">
      <c r="A82" s="66" t="s">
        <v>127</v>
      </c>
      <c r="B82" s="34">
        <f t="shared" si="18"/>
        <v>0</v>
      </c>
      <c r="C82" s="67">
        <f t="shared" si="19"/>
        <v>0</v>
      </c>
      <c r="D82" s="34">
        <f t="shared" si="17"/>
        <v>0</v>
      </c>
      <c r="E82" s="67">
        <f t="shared" si="20"/>
        <v>0</v>
      </c>
      <c r="F82" s="68">
        <f t="shared" si="21"/>
        <v>0</v>
      </c>
    </row>
    <row r="83" spans="1:6" s="35" customFormat="1" ht="15" customHeight="1">
      <c r="A83" s="66" t="s">
        <v>128</v>
      </c>
      <c r="B83" s="34">
        <f t="shared" si="18"/>
        <v>0</v>
      </c>
      <c r="C83" s="67">
        <f t="shared" si="19"/>
        <v>0</v>
      </c>
      <c r="D83" s="34">
        <f t="shared" si="17"/>
        <v>0</v>
      </c>
      <c r="E83" s="67">
        <f t="shared" si="20"/>
        <v>0</v>
      </c>
      <c r="F83" s="68">
        <f t="shared" si="21"/>
        <v>0</v>
      </c>
    </row>
    <row r="84" spans="1:6" s="35" customFormat="1" ht="15" customHeight="1">
      <c r="A84" s="66" t="s">
        <v>129</v>
      </c>
      <c r="B84" s="34">
        <f t="shared" si="18"/>
        <v>0</v>
      </c>
      <c r="C84" s="67">
        <f t="shared" si="19"/>
        <v>0</v>
      </c>
      <c r="D84" s="34">
        <f t="shared" si="17"/>
        <v>0</v>
      </c>
      <c r="E84" s="67">
        <f t="shared" si="20"/>
        <v>0</v>
      </c>
      <c r="F84" s="68">
        <f t="shared" si="21"/>
        <v>0</v>
      </c>
    </row>
    <row r="85" spans="1:6" s="35" customFormat="1" ht="15" customHeight="1">
      <c r="A85" s="66" t="s">
        <v>130</v>
      </c>
      <c r="B85" s="34">
        <f t="shared" si="18"/>
        <v>0</v>
      </c>
      <c r="C85" s="67">
        <f t="shared" si="19"/>
        <v>0</v>
      </c>
      <c r="D85" s="34">
        <f t="shared" si="17"/>
        <v>0</v>
      </c>
      <c r="E85" s="67">
        <f t="shared" si="20"/>
        <v>0</v>
      </c>
      <c r="F85" s="68">
        <f t="shared" si="21"/>
        <v>0</v>
      </c>
    </row>
    <row r="86" spans="1:6" s="35" customFormat="1" ht="15" customHeight="1">
      <c r="A86" s="66" t="s">
        <v>131</v>
      </c>
      <c r="B86" s="34">
        <f t="shared" si="18"/>
        <v>0</v>
      </c>
      <c r="C86" s="67">
        <f t="shared" si="19"/>
        <v>0</v>
      </c>
      <c r="D86" s="34">
        <f t="shared" si="17"/>
        <v>0</v>
      </c>
      <c r="E86" s="67">
        <f t="shared" si="20"/>
        <v>0</v>
      </c>
      <c r="F86" s="68">
        <f t="shared" si="21"/>
        <v>0</v>
      </c>
    </row>
    <row r="87" spans="1:6" s="35" customFormat="1" ht="15" customHeight="1">
      <c r="A87" s="66" t="s">
        <v>132</v>
      </c>
      <c r="B87" s="34">
        <f t="shared" si="18"/>
        <v>0</v>
      </c>
      <c r="C87" s="67">
        <f t="shared" si="19"/>
        <v>0</v>
      </c>
      <c r="D87" s="34">
        <f t="shared" si="17"/>
        <v>0</v>
      </c>
      <c r="E87" s="67">
        <f t="shared" si="20"/>
        <v>0</v>
      </c>
      <c r="F87" s="68">
        <f t="shared" si="21"/>
        <v>0</v>
      </c>
    </row>
    <row r="88" spans="1:6" s="35" customFormat="1" ht="15" customHeight="1">
      <c r="A88" s="69" t="s">
        <v>67</v>
      </c>
      <c r="B88" s="36" t="s">
        <v>133</v>
      </c>
      <c r="C88" s="37">
        <f>SUM(C76:C87)</f>
        <v>0</v>
      </c>
      <c r="D88" s="38">
        <f>SUM(D76:D87)</f>
        <v>0</v>
      </c>
      <c r="E88" s="37">
        <f>SUM(E76:E87)</f>
        <v>0</v>
      </c>
      <c r="F88" s="70"/>
    </row>
    <row r="89" spans="1:6" s="35" customFormat="1" ht="15" customHeight="1">
      <c r="A89" s="66" t="s">
        <v>134</v>
      </c>
      <c r="B89" s="34">
        <f>F87</f>
        <v>0</v>
      </c>
      <c r="C89" s="67">
        <f>PMT($C$5/12,$E$4,$C$3,0)</f>
        <v>0</v>
      </c>
      <c r="D89" s="34">
        <f t="shared" si="17"/>
        <v>0</v>
      </c>
      <c r="E89" s="67">
        <f>-B89*$C$5/12</f>
        <v>0</v>
      </c>
      <c r="F89" s="68">
        <f>B89+D89</f>
        <v>0</v>
      </c>
    </row>
    <row r="90" spans="1:6" s="35" customFormat="1" ht="15" customHeight="1">
      <c r="A90" s="66" t="s">
        <v>135</v>
      </c>
      <c r="B90" s="34">
        <f t="shared" si="18"/>
        <v>0</v>
      </c>
      <c r="C90" s="67">
        <f t="shared" ref="C90:C100" si="22">PMT($C$5/12,$E$4,$C$3,0)</f>
        <v>0</v>
      </c>
      <c r="D90" s="34">
        <f t="shared" si="17"/>
        <v>0</v>
      </c>
      <c r="E90" s="67">
        <f t="shared" ref="E90:E100" si="23">-B90*$C$5/12</f>
        <v>0</v>
      </c>
      <c r="F90" s="68">
        <f t="shared" ref="F90:F100" si="24">B90+D90</f>
        <v>0</v>
      </c>
    </row>
    <row r="91" spans="1:6" s="35" customFormat="1" ht="15" customHeight="1">
      <c r="A91" s="66" t="s">
        <v>136</v>
      </c>
      <c r="B91" s="34">
        <f t="shared" si="18"/>
        <v>0</v>
      </c>
      <c r="C91" s="67">
        <f t="shared" si="22"/>
        <v>0</v>
      </c>
      <c r="D91" s="34">
        <f t="shared" si="17"/>
        <v>0</v>
      </c>
      <c r="E91" s="67">
        <f t="shared" si="23"/>
        <v>0</v>
      </c>
      <c r="F91" s="68">
        <f t="shared" si="24"/>
        <v>0</v>
      </c>
    </row>
    <row r="92" spans="1:6" s="35" customFormat="1" ht="15" customHeight="1">
      <c r="A92" s="66" t="s">
        <v>137</v>
      </c>
      <c r="B92" s="34">
        <f t="shared" si="18"/>
        <v>0</v>
      </c>
      <c r="C92" s="67">
        <f t="shared" si="22"/>
        <v>0</v>
      </c>
      <c r="D92" s="34">
        <f t="shared" si="17"/>
        <v>0</v>
      </c>
      <c r="E92" s="67">
        <f t="shared" si="23"/>
        <v>0</v>
      </c>
      <c r="F92" s="68">
        <f t="shared" si="24"/>
        <v>0</v>
      </c>
    </row>
    <row r="93" spans="1:6" s="35" customFormat="1" ht="15" customHeight="1">
      <c r="A93" s="66" t="s">
        <v>138</v>
      </c>
      <c r="B93" s="34">
        <f t="shared" si="18"/>
        <v>0</v>
      </c>
      <c r="C93" s="67">
        <f t="shared" si="22"/>
        <v>0</v>
      </c>
      <c r="D93" s="34">
        <f t="shared" si="17"/>
        <v>0</v>
      </c>
      <c r="E93" s="67">
        <f t="shared" si="23"/>
        <v>0</v>
      </c>
      <c r="F93" s="68">
        <f t="shared" si="24"/>
        <v>0</v>
      </c>
    </row>
    <row r="94" spans="1:6" s="35" customFormat="1" ht="15" customHeight="1">
      <c r="A94" s="66" t="s">
        <v>139</v>
      </c>
      <c r="B94" s="34">
        <f t="shared" si="18"/>
        <v>0</v>
      </c>
      <c r="C94" s="67">
        <f t="shared" si="22"/>
        <v>0</v>
      </c>
      <c r="D94" s="34">
        <f t="shared" si="17"/>
        <v>0</v>
      </c>
      <c r="E94" s="67">
        <f t="shared" si="23"/>
        <v>0</v>
      </c>
      <c r="F94" s="68">
        <f t="shared" si="24"/>
        <v>0</v>
      </c>
    </row>
    <row r="95" spans="1:6" s="35" customFormat="1" ht="15" customHeight="1">
      <c r="A95" s="66" t="s">
        <v>140</v>
      </c>
      <c r="B95" s="34">
        <f t="shared" si="18"/>
        <v>0</v>
      </c>
      <c r="C95" s="67">
        <f t="shared" si="22"/>
        <v>0</v>
      </c>
      <c r="D95" s="34">
        <f t="shared" si="17"/>
        <v>0</v>
      </c>
      <c r="E95" s="67">
        <f t="shared" si="23"/>
        <v>0</v>
      </c>
      <c r="F95" s="68">
        <f t="shared" si="24"/>
        <v>0</v>
      </c>
    </row>
    <row r="96" spans="1:6" s="35" customFormat="1" ht="15" customHeight="1">
      <c r="A96" s="66" t="s">
        <v>141</v>
      </c>
      <c r="B96" s="34">
        <f t="shared" si="18"/>
        <v>0</v>
      </c>
      <c r="C96" s="67">
        <f t="shared" si="22"/>
        <v>0</v>
      </c>
      <c r="D96" s="34">
        <f t="shared" si="17"/>
        <v>0</v>
      </c>
      <c r="E96" s="67">
        <f t="shared" si="23"/>
        <v>0</v>
      </c>
      <c r="F96" s="68">
        <f t="shared" si="24"/>
        <v>0</v>
      </c>
    </row>
    <row r="97" spans="1:6" s="35" customFormat="1" ht="15" customHeight="1">
      <c r="A97" s="66" t="s">
        <v>142</v>
      </c>
      <c r="B97" s="34">
        <f>F96</f>
        <v>0</v>
      </c>
      <c r="C97" s="67">
        <f t="shared" si="22"/>
        <v>0</v>
      </c>
      <c r="D97" s="34">
        <f t="shared" si="17"/>
        <v>0</v>
      </c>
      <c r="E97" s="67">
        <f t="shared" si="23"/>
        <v>0</v>
      </c>
      <c r="F97" s="68">
        <f t="shared" si="24"/>
        <v>0</v>
      </c>
    </row>
    <row r="98" spans="1:6" s="35" customFormat="1" ht="15" customHeight="1">
      <c r="A98" s="66" t="s">
        <v>143</v>
      </c>
      <c r="B98" s="34">
        <f>F97</f>
        <v>0</v>
      </c>
      <c r="C98" s="67">
        <f t="shared" si="22"/>
        <v>0</v>
      </c>
      <c r="D98" s="34">
        <f t="shared" si="17"/>
        <v>0</v>
      </c>
      <c r="E98" s="67">
        <f t="shared" si="23"/>
        <v>0</v>
      </c>
      <c r="F98" s="68">
        <f t="shared" si="24"/>
        <v>0</v>
      </c>
    </row>
    <row r="99" spans="1:6" s="35" customFormat="1" ht="15" customHeight="1">
      <c r="A99" s="66" t="s">
        <v>144</v>
      </c>
      <c r="B99" s="34">
        <f>F98</f>
        <v>0</v>
      </c>
      <c r="C99" s="67">
        <f t="shared" si="22"/>
        <v>0</v>
      </c>
      <c r="D99" s="34">
        <f t="shared" si="17"/>
        <v>0</v>
      </c>
      <c r="E99" s="67">
        <f t="shared" si="23"/>
        <v>0</v>
      </c>
      <c r="F99" s="68">
        <f t="shared" si="24"/>
        <v>0</v>
      </c>
    </row>
    <row r="100" spans="1:6" s="35" customFormat="1" ht="15" customHeight="1">
      <c r="A100" s="71" t="s">
        <v>145</v>
      </c>
      <c r="B100" s="39">
        <f>F99</f>
        <v>0</v>
      </c>
      <c r="C100" s="67">
        <f t="shared" si="22"/>
        <v>0</v>
      </c>
      <c r="D100" s="39">
        <f t="shared" si="17"/>
        <v>0</v>
      </c>
      <c r="E100" s="67">
        <f t="shared" si="23"/>
        <v>0</v>
      </c>
      <c r="F100" s="68">
        <f t="shared" si="24"/>
        <v>0</v>
      </c>
    </row>
    <row r="101" spans="1:6" s="35" customFormat="1" ht="15" customHeight="1" thickBot="1">
      <c r="A101" s="72" t="s">
        <v>67</v>
      </c>
      <c r="B101" s="73" t="s">
        <v>146</v>
      </c>
      <c r="C101" s="74">
        <f>SUM(C89:C100)</f>
        <v>0</v>
      </c>
      <c r="D101" s="73">
        <f>SUM(D89:D100)</f>
        <v>0</v>
      </c>
      <c r="E101" s="74">
        <f>SUM(E89:E100)</f>
        <v>0</v>
      </c>
      <c r="F101" s="75"/>
    </row>
    <row r="102" spans="1:6" s="10" customFormat="1" ht="15" customHeight="1">
      <c r="B102" s="19"/>
      <c r="C102" s="19"/>
      <c r="D102" s="19"/>
      <c r="E102" s="19"/>
      <c r="F102" s="19"/>
    </row>
    <row r="103" spans="1:6" s="10" customFormat="1" ht="15" customHeight="1"/>
    <row r="104" spans="1:6" s="10" customFormat="1" ht="15" customHeight="1"/>
    <row r="105" spans="1:6" s="10" customFormat="1" ht="15" customHeight="1"/>
    <row r="106" spans="1:6" s="10" customFormat="1" ht="15" customHeight="1"/>
    <row r="107" spans="1:6" s="10" customFormat="1" ht="15" customHeight="1"/>
    <row r="108" spans="1:6" s="10" customFormat="1" ht="15" customHeight="1"/>
    <row r="109" spans="1:6" s="10" customFormat="1" ht="15" customHeight="1"/>
    <row r="110" spans="1:6" s="10" customFormat="1" ht="15" customHeight="1"/>
    <row r="111" spans="1:6" s="10" customFormat="1" ht="15" customHeight="1"/>
    <row r="112" spans="1:6" s="10" customFormat="1" ht="15" customHeight="1"/>
    <row r="113" s="10" customFormat="1" ht="15" customHeight="1"/>
    <row r="114" s="10" customFormat="1" ht="15" customHeight="1"/>
    <row r="115" s="10" customFormat="1" ht="15" customHeight="1"/>
    <row r="116" s="10" customFormat="1" ht="15" customHeight="1"/>
    <row r="117" s="10" customFormat="1" ht="15" customHeight="1"/>
    <row r="118" s="10" customFormat="1" ht="15" customHeight="1"/>
    <row r="119" s="10" customFormat="1" ht="15" customHeight="1"/>
    <row r="120" s="10" customFormat="1" ht="15" customHeight="1"/>
    <row r="121" s="10" customFormat="1" ht="15" customHeight="1"/>
    <row r="122" s="10" customFormat="1" ht="15" customHeight="1"/>
    <row r="123" s="10" customFormat="1" ht="15" customHeight="1"/>
    <row r="124" s="10" customFormat="1" ht="15" customHeight="1"/>
    <row r="125" s="10" customFormat="1" ht="15" customHeight="1"/>
    <row r="126" s="10" customFormat="1" ht="15" customHeight="1"/>
    <row r="127" s="10" customFormat="1" ht="15" customHeight="1"/>
    <row r="128" s="10" customFormat="1" ht="15" customHeight="1"/>
    <row r="129" s="10" customFormat="1" ht="15" customHeight="1"/>
    <row r="130" s="10" customFormat="1" ht="15" customHeight="1"/>
    <row r="131" s="10" customFormat="1" ht="15" customHeight="1"/>
    <row r="132" s="10" customFormat="1" ht="15" customHeight="1"/>
    <row r="133" s="10" customFormat="1" ht="15" customHeight="1"/>
    <row r="134" s="10" customFormat="1" ht="15" customHeight="1"/>
    <row r="135" s="10" customFormat="1" ht="15" customHeight="1"/>
    <row r="136" s="10" customFormat="1" ht="15" customHeight="1"/>
    <row r="137" s="10" customFormat="1" ht="15" customHeight="1"/>
    <row r="138" s="10" customFormat="1" ht="15" customHeight="1"/>
    <row r="139" s="10" customFormat="1" ht="15" customHeight="1"/>
    <row r="140" s="10" customFormat="1" ht="15" customHeight="1"/>
    <row r="141" s="10" customFormat="1" ht="15" customHeight="1"/>
    <row r="142" s="10" customFormat="1" ht="15" customHeight="1"/>
    <row r="143" s="10" customFormat="1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I64"/>
  <sheetViews>
    <sheetView workbookViewId="0">
      <selection activeCell="D13" sqref="D13"/>
    </sheetView>
  </sheetViews>
  <sheetFormatPr baseColWidth="10" defaultRowHeight="12.75"/>
  <cols>
    <col min="1" max="6" width="16.85546875" customWidth="1"/>
    <col min="8" max="8" width="25.85546875" customWidth="1"/>
  </cols>
  <sheetData>
    <row r="1" spans="1:9" ht="33" customHeight="1">
      <c r="A1" s="573" t="s">
        <v>45</v>
      </c>
      <c r="B1" s="574"/>
      <c r="C1" s="574"/>
      <c r="D1" s="574"/>
      <c r="E1" s="574"/>
      <c r="F1" s="575"/>
      <c r="H1" s="572" t="s">
        <v>390</v>
      </c>
      <c r="I1" s="572"/>
    </row>
    <row r="2" spans="1:9" ht="15.75">
      <c r="A2" s="40" t="s">
        <v>147</v>
      </c>
      <c r="B2" s="9"/>
      <c r="C2" s="29" t="s">
        <v>367</v>
      </c>
      <c r="D2" s="9"/>
      <c r="E2" s="9"/>
      <c r="F2" s="41"/>
      <c r="H2" s="572"/>
      <c r="I2" s="572"/>
    </row>
    <row r="3" spans="1:9" ht="15.75">
      <c r="A3" s="42" t="s">
        <v>149</v>
      </c>
      <c r="B3" s="43"/>
      <c r="C3" s="81">
        <f>'Plan financement'!C65+'Plan financement'!D65</f>
        <v>0</v>
      </c>
      <c r="D3" s="82" t="s">
        <v>152</v>
      </c>
      <c r="E3" s="43"/>
      <c r="F3" s="45"/>
    </row>
    <row r="4" spans="1:9" ht="15.75">
      <c r="A4" s="42" t="s">
        <v>150</v>
      </c>
      <c r="B4" s="43"/>
      <c r="C4" s="91">
        <f>'Plan financement'!I65/12</f>
        <v>5</v>
      </c>
      <c r="D4" s="46" t="s">
        <v>46</v>
      </c>
      <c r="E4" s="44">
        <f>C4*12</f>
        <v>60</v>
      </c>
      <c r="F4" s="45" t="s">
        <v>47</v>
      </c>
    </row>
    <row r="5" spans="1:9" ht="15.75">
      <c r="A5" s="42" t="s">
        <v>151</v>
      </c>
      <c r="B5" s="47"/>
      <c r="C5" s="30">
        <f>'Plan financement'!J65</f>
        <v>0.05</v>
      </c>
      <c r="D5" s="46" t="s">
        <v>46</v>
      </c>
      <c r="E5" s="83">
        <f>-C9</f>
        <v>0</v>
      </c>
      <c r="F5" s="45" t="s">
        <v>157</v>
      </c>
    </row>
    <row r="6" spans="1:9" ht="15.75">
      <c r="A6" s="49"/>
      <c r="B6" s="13"/>
      <c r="C6" s="13"/>
      <c r="D6" s="13"/>
      <c r="E6" s="13"/>
      <c r="F6" s="50"/>
    </row>
    <row r="7" spans="1:9">
      <c r="A7" s="576" t="s">
        <v>48</v>
      </c>
      <c r="B7" s="576" t="s">
        <v>359</v>
      </c>
      <c r="C7" s="576" t="s">
        <v>50</v>
      </c>
      <c r="D7" s="576" t="s">
        <v>51</v>
      </c>
      <c r="E7" s="576" t="s">
        <v>52</v>
      </c>
      <c r="F7" s="576" t="s">
        <v>360</v>
      </c>
    </row>
    <row r="8" spans="1:9">
      <c r="A8" s="577"/>
      <c r="B8" s="577"/>
      <c r="C8" s="577"/>
      <c r="D8" s="577"/>
      <c r="E8" s="577"/>
      <c r="F8" s="577"/>
    </row>
    <row r="9" spans="1:9" ht="15.75">
      <c r="A9" s="51" t="s">
        <v>55</v>
      </c>
      <c r="B9" s="18">
        <f>C3</f>
        <v>0</v>
      </c>
      <c r="C9" s="52">
        <f>PMT($C$5/12,$E$4,$C$3,0)</f>
        <v>0</v>
      </c>
      <c r="D9" s="18">
        <f>C9-E9</f>
        <v>0</v>
      </c>
      <c r="E9" s="52">
        <f>-B9*$C$5/12</f>
        <v>0</v>
      </c>
      <c r="F9" s="53">
        <f>B9+D9</f>
        <v>0</v>
      </c>
    </row>
    <row r="10" spans="1:9" ht="15.75">
      <c r="A10" s="51" t="s">
        <v>56</v>
      </c>
      <c r="B10" s="18">
        <f>F9</f>
        <v>0</v>
      </c>
      <c r="C10" s="52">
        <f t="shared" ref="C10:C20" si="0">PMT($C$5/12,$E$4,$C$3,0)</f>
        <v>0</v>
      </c>
      <c r="D10" s="18">
        <f t="shared" ref="D10:D64" si="1">C10-E10</f>
        <v>0</v>
      </c>
      <c r="E10" s="52">
        <f t="shared" ref="E10:E20" si="2">-B10*$C$5/12</f>
        <v>0</v>
      </c>
      <c r="F10" s="53">
        <f>B10+D10</f>
        <v>0</v>
      </c>
    </row>
    <row r="11" spans="1:9" ht="15.75">
      <c r="A11" s="51" t="s">
        <v>57</v>
      </c>
      <c r="B11" s="18">
        <f t="shared" ref="B11:B64" si="3">F10</f>
        <v>0</v>
      </c>
      <c r="C11" s="52">
        <f t="shared" si="0"/>
        <v>0</v>
      </c>
      <c r="D11" s="18">
        <f t="shared" si="1"/>
        <v>0</v>
      </c>
      <c r="E11" s="52">
        <f t="shared" si="2"/>
        <v>0</v>
      </c>
      <c r="F11" s="53">
        <f t="shared" ref="F11:F20" si="4">B11+D11</f>
        <v>0</v>
      </c>
    </row>
    <row r="12" spans="1:9" ht="15.75">
      <c r="A12" s="51" t="s">
        <v>58</v>
      </c>
      <c r="B12" s="18">
        <f t="shared" si="3"/>
        <v>0</v>
      </c>
      <c r="C12" s="52">
        <f t="shared" si="0"/>
        <v>0</v>
      </c>
      <c r="D12" s="18">
        <f t="shared" si="1"/>
        <v>0</v>
      </c>
      <c r="E12" s="52">
        <f t="shared" si="2"/>
        <v>0</v>
      </c>
      <c r="F12" s="53">
        <f t="shared" si="4"/>
        <v>0</v>
      </c>
    </row>
    <row r="13" spans="1:9" ht="15.75">
      <c r="A13" s="51" t="s">
        <v>59</v>
      </c>
      <c r="B13" s="18">
        <f t="shared" si="3"/>
        <v>0</v>
      </c>
      <c r="C13" s="52">
        <f t="shared" si="0"/>
        <v>0</v>
      </c>
      <c r="D13" s="18">
        <f t="shared" si="1"/>
        <v>0</v>
      </c>
      <c r="E13" s="52">
        <f t="shared" si="2"/>
        <v>0</v>
      </c>
      <c r="F13" s="53">
        <f t="shared" si="4"/>
        <v>0</v>
      </c>
    </row>
    <row r="14" spans="1:9" ht="15.75">
      <c r="A14" s="51" t="s">
        <v>60</v>
      </c>
      <c r="B14" s="18">
        <f t="shared" si="3"/>
        <v>0</v>
      </c>
      <c r="C14" s="52">
        <f t="shared" si="0"/>
        <v>0</v>
      </c>
      <c r="D14" s="18">
        <f t="shared" si="1"/>
        <v>0</v>
      </c>
      <c r="E14" s="52">
        <f t="shared" si="2"/>
        <v>0</v>
      </c>
      <c r="F14" s="53">
        <f t="shared" si="4"/>
        <v>0</v>
      </c>
    </row>
    <row r="15" spans="1:9" ht="15.75">
      <c r="A15" s="51" t="s">
        <v>61</v>
      </c>
      <c r="B15" s="18">
        <f t="shared" si="3"/>
        <v>0</v>
      </c>
      <c r="C15" s="52">
        <f t="shared" si="0"/>
        <v>0</v>
      </c>
      <c r="D15" s="18">
        <f t="shared" si="1"/>
        <v>0</v>
      </c>
      <c r="E15" s="52">
        <f t="shared" si="2"/>
        <v>0</v>
      </c>
      <c r="F15" s="53">
        <f t="shared" si="4"/>
        <v>0</v>
      </c>
    </row>
    <row r="16" spans="1:9" ht="15.75">
      <c r="A16" s="51" t="s">
        <v>62</v>
      </c>
      <c r="B16" s="18">
        <f t="shared" si="3"/>
        <v>0</v>
      </c>
      <c r="C16" s="52">
        <f t="shared" si="0"/>
        <v>0</v>
      </c>
      <c r="D16" s="18">
        <f t="shared" si="1"/>
        <v>0</v>
      </c>
      <c r="E16" s="52">
        <f t="shared" si="2"/>
        <v>0</v>
      </c>
      <c r="F16" s="53">
        <f t="shared" si="4"/>
        <v>0</v>
      </c>
    </row>
    <row r="17" spans="1:6" ht="15.75">
      <c r="A17" s="51" t="s">
        <v>63</v>
      </c>
      <c r="B17" s="18">
        <f t="shared" si="3"/>
        <v>0</v>
      </c>
      <c r="C17" s="52">
        <f t="shared" si="0"/>
        <v>0</v>
      </c>
      <c r="D17" s="18">
        <f t="shared" si="1"/>
        <v>0</v>
      </c>
      <c r="E17" s="52">
        <f t="shared" si="2"/>
        <v>0</v>
      </c>
      <c r="F17" s="53">
        <f t="shared" si="4"/>
        <v>0</v>
      </c>
    </row>
    <row r="18" spans="1:6" ht="15.75">
      <c r="A18" s="51" t="s">
        <v>64</v>
      </c>
      <c r="B18" s="18">
        <f t="shared" si="3"/>
        <v>0</v>
      </c>
      <c r="C18" s="52">
        <f t="shared" si="0"/>
        <v>0</v>
      </c>
      <c r="D18" s="18">
        <f t="shared" si="1"/>
        <v>0</v>
      </c>
      <c r="E18" s="52">
        <f t="shared" si="2"/>
        <v>0</v>
      </c>
      <c r="F18" s="53">
        <f t="shared" si="4"/>
        <v>0</v>
      </c>
    </row>
    <row r="19" spans="1:6" ht="15.75">
      <c r="A19" s="51" t="s">
        <v>65</v>
      </c>
      <c r="B19" s="18">
        <f t="shared" si="3"/>
        <v>0</v>
      </c>
      <c r="C19" s="52">
        <f t="shared" si="0"/>
        <v>0</v>
      </c>
      <c r="D19" s="18">
        <f t="shared" si="1"/>
        <v>0</v>
      </c>
      <c r="E19" s="52">
        <f t="shared" si="2"/>
        <v>0</v>
      </c>
      <c r="F19" s="53">
        <f t="shared" si="4"/>
        <v>0</v>
      </c>
    </row>
    <row r="20" spans="1:6" ht="15.75">
      <c r="A20" s="51" t="s">
        <v>66</v>
      </c>
      <c r="B20" s="18">
        <f t="shared" si="3"/>
        <v>0</v>
      </c>
      <c r="C20" s="52">
        <f t="shared" si="0"/>
        <v>0</v>
      </c>
      <c r="D20" s="18">
        <f t="shared" si="1"/>
        <v>0</v>
      </c>
      <c r="E20" s="52">
        <f t="shared" si="2"/>
        <v>0</v>
      </c>
      <c r="F20" s="53">
        <f t="shared" si="4"/>
        <v>0</v>
      </c>
    </row>
    <row r="21" spans="1:6" ht="15.75">
      <c r="A21" s="54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5"/>
    </row>
    <row r="22" spans="1:6" ht="15.75">
      <c r="A22" s="51" t="s">
        <v>69</v>
      </c>
      <c r="B22" s="18">
        <f>F20</f>
        <v>0</v>
      </c>
      <c r="C22" s="52">
        <f>PMT($C$5/12,$E$4,$C$3,0)</f>
        <v>0</v>
      </c>
      <c r="D22" s="18">
        <f t="shared" si="1"/>
        <v>0</v>
      </c>
      <c r="E22" s="52">
        <f>-B22*$C$5/12</f>
        <v>0</v>
      </c>
      <c r="F22" s="53">
        <f>B22+D22</f>
        <v>0</v>
      </c>
    </row>
    <row r="23" spans="1:6" ht="15.75">
      <c r="A23" s="51" t="s">
        <v>70</v>
      </c>
      <c r="B23" s="18">
        <f t="shared" si="3"/>
        <v>0</v>
      </c>
      <c r="C23" s="52">
        <f t="shared" ref="C23:C33" si="5">PMT($C$5/12,$E$4,$C$3,0)</f>
        <v>0</v>
      </c>
      <c r="D23" s="18">
        <f t="shared" si="1"/>
        <v>0</v>
      </c>
      <c r="E23" s="52">
        <f t="shared" ref="E23:E33" si="6">-B23*$C$5/12</f>
        <v>0</v>
      </c>
      <c r="F23" s="53">
        <f>B23+D23</f>
        <v>0</v>
      </c>
    </row>
    <row r="24" spans="1:6" ht="15.75">
      <c r="A24" s="51" t="s">
        <v>71</v>
      </c>
      <c r="B24" s="18">
        <f t="shared" si="3"/>
        <v>0</v>
      </c>
      <c r="C24" s="52">
        <f t="shared" si="5"/>
        <v>0</v>
      </c>
      <c r="D24" s="18">
        <f t="shared" si="1"/>
        <v>0</v>
      </c>
      <c r="E24" s="52">
        <f t="shared" si="6"/>
        <v>0</v>
      </c>
      <c r="F24" s="53">
        <f t="shared" ref="F24:F33" si="7">B24+D24</f>
        <v>0</v>
      </c>
    </row>
    <row r="25" spans="1:6" ht="15.75">
      <c r="A25" s="51" t="s">
        <v>72</v>
      </c>
      <c r="B25" s="18">
        <f t="shared" si="3"/>
        <v>0</v>
      </c>
      <c r="C25" s="52">
        <f t="shared" si="5"/>
        <v>0</v>
      </c>
      <c r="D25" s="18">
        <f t="shared" si="1"/>
        <v>0</v>
      </c>
      <c r="E25" s="52">
        <f t="shared" si="6"/>
        <v>0</v>
      </c>
      <c r="F25" s="53">
        <f t="shared" si="7"/>
        <v>0</v>
      </c>
    </row>
    <row r="26" spans="1:6" ht="15.75">
      <c r="A26" s="51" t="s">
        <v>73</v>
      </c>
      <c r="B26" s="18">
        <f t="shared" si="3"/>
        <v>0</v>
      </c>
      <c r="C26" s="52">
        <f t="shared" si="5"/>
        <v>0</v>
      </c>
      <c r="D26" s="18">
        <f>C26-E26</f>
        <v>0</v>
      </c>
      <c r="E26" s="52">
        <f t="shared" si="6"/>
        <v>0</v>
      </c>
      <c r="F26" s="53">
        <f t="shared" si="7"/>
        <v>0</v>
      </c>
    </row>
    <row r="27" spans="1:6" ht="15.75">
      <c r="A27" s="51" t="s">
        <v>74</v>
      </c>
      <c r="B27" s="18">
        <f t="shared" si="3"/>
        <v>0</v>
      </c>
      <c r="C27" s="52">
        <f t="shared" si="5"/>
        <v>0</v>
      </c>
      <c r="D27" s="18">
        <f t="shared" si="1"/>
        <v>0</v>
      </c>
      <c r="E27" s="52">
        <f t="shared" si="6"/>
        <v>0</v>
      </c>
      <c r="F27" s="53">
        <f t="shared" si="7"/>
        <v>0</v>
      </c>
    </row>
    <row r="28" spans="1:6" ht="15.75">
      <c r="A28" s="51" t="s">
        <v>75</v>
      </c>
      <c r="B28" s="18">
        <f t="shared" si="3"/>
        <v>0</v>
      </c>
      <c r="C28" s="52">
        <f t="shared" si="5"/>
        <v>0</v>
      </c>
      <c r="D28" s="18">
        <f t="shared" si="1"/>
        <v>0</v>
      </c>
      <c r="E28" s="52">
        <f t="shared" si="6"/>
        <v>0</v>
      </c>
      <c r="F28" s="53">
        <f t="shared" si="7"/>
        <v>0</v>
      </c>
    </row>
    <row r="29" spans="1:6" ht="15.75">
      <c r="A29" s="51" t="s">
        <v>76</v>
      </c>
      <c r="B29" s="18">
        <f t="shared" si="3"/>
        <v>0</v>
      </c>
      <c r="C29" s="52">
        <f t="shared" si="5"/>
        <v>0</v>
      </c>
      <c r="D29" s="18">
        <f t="shared" si="1"/>
        <v>0</v>
      </c>
      <c r="E29" s="52">
        <f t="shared" si="6"/>
        <v>0</v>
      </c>
      <c r="F29" s="53">
        <f t="shared" si="7"/>
        <v>0</v>
      </c>
    </row>
    <row r="30" spans="1:6" ht="15.75">
      <c r="A30" s="51" t="s">
        <v>77</v>
      </c>
      <c r="B30" s="18">
        <f t="shared" si="3"/>
        <v>0</v>
      </c>
      <c r="C30" s="52">
        <f t="shared" si="5"/>
        <v>0</v>
      </c>
      <c r="D30" s="18">
        <f t="shared" si="1"/>
        <v>0</v>
      </c>
      <c r="E30" s="52">
        <f t="shared" si="6"/>
        <v>0</v>
      </c>
      <c r="F30" s="53">
        <f t="shared" si="7"/>
        <v>0</v>
      </c>
    </row>
    <row r="31" spans="1:6" ht="15.75">
      <c r="A31" s="51" t="s">
        <v>78</v>
      </c>
      <c r="B31" s="18">
        <f t="shared" si="3"/>
        <v>0</v>
      </c>
      <c r="C31" s="52">
        <f t="shared" si="5"/>
        <v>0</v>
      </c>
      <c r="D31" s="18">
        <f t="shared" si="1"/>
        <v>0</v>
      </c>
      <c r="E31" s="52">
        <f t="shared" si="6"/>
        <v>0</v>
      </c>
      <c r="F31" s="53">
        <f t="shared" si="7"/>
        <v>0</v>
      </c>
    </row>
    <row r="32" spans="1:6" ht="15.75">
      <c r="A32" s="51" t="s">
        <v>79</v>
      </c>
      <c r="B32" s="18">
        <f t="shared" si="3"/>
        <v>0</v>
      </c>
      <c r="C32" s="52">
        <f t="shared" si="5"/>
        <v>0</v>
      </c>
      <c r="D32" s="18">
        <f t="shared" si="1"/>
        <v>0</v>
      </c>
      <c r="E32" s="52">
        <f t="shared" si="6"/>
        <v>0</v>
      </c>
      <c r="F32" s="53">
        <f t="shared" si="7"/>
        <v>0</v>
      </c>
    </row>
    <row r="33" spans="1:6" ht="15.75">
      <c r="A33" s="51" t="s">
        <v>80</v>
      </c>
      <c r="B33" s="18">
        <f t="shared" si="3"/>
        <v>0</v>
      </c>
      <c r="C33" s="52">
        <f t="shared" si="5"/>
        <v>0</v>
      </c>
      <c r="D33" s="18">
        <f t="shared" si="1"/>
        <v>0</v>
      </c>
      <c r="E33" s="52">
        <f t="shared" si="6"/>
        <v>0</v>
      </c>
      <c r="F33" s="53">
        <f t="shared" si="7"/>
        <v>0</v>
      </c>
    </row>
    <row r="34" spans="1:6" ht="15.75">
      <c r="A34" s="54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5"/>
    </row>
    <row r="35" spans="1:6" ht="15.75">
      <c r="A35" s="51" t="s">
        <v>82</v>
      </c>
      <c r="B35" s="18">
        <f>F33</f>
        <v>0</v>
      </c>
      <c r="C35" s="52">
        <f>PMT($C$5/12,$E$4,$C$3,0)</f>
        <v>0</v>
      </c>
      <c r="D35" s="18">
        <f t="shared" si="1"/>
        <v>0</v>
      </c>
      <c r="E35" s="52">
        <f>-B35*$C$5/12</f>
        <v>0</v>
      </c>
      <c r="F35" s="53">
        <f>B35+D35</f>
        <v>0</v>
      </c>
    </row>
    <row r="36" spans="1:6" ht="15.75">
      <c r="A36" s="51" t="s">
        <v>83</v>
      </c>
      <c r="B36" s="18">
        <f t="shared" si="3"/>
        <v>0</v>
      </c>
      <c r="C36" s="52">
        <f t="shared" ref="C36:C46" si="8">PMT($C$5/12,$E$4,$C$3,0)</f>
        <v>0</v>
      </c>
      <c r="D36" s="18">
        <f t="shared" si="1"/>
        <v>0</v>
      </c>
      <c r="E36" s="52">
        <f t="shared" ref="E36:E46" si="9">-B36*$C$5/12</f>
        <v>0</v>
      </c>
      <c r="F36" s="53">
        <f t="shared" ref="F36:F46" si="10">B36+D36</f>
        <v>0</v>
      </c>
    </row>
    <row r="37" spans="1:6" ht="15.75">
      <c r="A37" s="51" t="s">
        <v>84</v>
      </c>
      <c r="B37" s="18">
        <f t="shared" si="3"/>
        <v>0</v>
      </c>
      <c r="C37" s="52">
        <f t="shared" si="8"/>
        <v>0</v>
      </c>
      <c r="D37" s="18">
        <f t="shared" si="1"/>
        <v>0</v>
      </c>
      <c r="E37" s="52">
        <f t="shared" si="9"/>
        <v>0</v>
      </c>
      <c r="F37" s="53">
        <f t="shared" si="10"/>
        <v>0</v>
      </c>
    </row>
    <row r="38" spans="1:6" ht="15.75">
      <c r="A38" s="51" t="s">
        <v>85</v>
      </c>
      <c r="B38" s="18">
        <f t="shared" si="3"/>
        <v>0</v>
      </c>
      <c r="C38" s="52">
        <f t="shared" si="8"/>
        <v>0</v>
      </c>
      <c r="D38" s="18">
        <f t="shared" si="1"/>
        <v>0</v>
      </c>
      <c r="E38" s="52">
        <f t="shared" si="9"/>
        <v>0</v>
      </c>
      <c r="F38" s="53">
        <f t="shared" si="10"/>
        <v>0</v>
      </c>
    </row>
    <row r="39" spans="1:6" ht="15.75">
      <c r="A39" s="51" t="s">
        <v>86</v>
      </c>
      <c r="B39" s="18">
        <f t="shared" si="3"/>
        <v>0</v>
      </c>
      <c r="C39" s="52">
        <f t="shared" si="8"/>
        <v>0</v>
      </c>
      <c r="D39" s="18">
        <f t="shared" si="1"/>
        <v>0</v>
      </c>
      <c r="E39" s="52">
        <f t="shared" si="9"/>
        <v>0</v>
      </c>
      <c r="F39" s="53">
        <f t="shared" si="10"/>
        <v>0</v>
      </c>
    </row>
    <row r="40" spans="1:6" ht="15.75">
      <c r="A40" s="51" t="s">
        <v>87</v>
      </c>
      <c r="B40" s="18">
        <f t="shared" si="3"/>
        <v>0</v>
      </c>
      <c r="C40" s="52">
        <f t="shared" si="8"/>
        <v>0</v>
      </c>
      <c r="D40" s="18">
        <f t="shared" si="1"/>
        <v>0</v>
      </c>
      <c r="E40" s="52">
        <f t="shared" si="9"/>
        <v>0</v>
      </c>
      <c r="F40" s="53">
        <f t="shared" si="10"/>
        <v>0</v>
      </c>
    </row>
    <row r="41" spans="1:6" ht="15.75">
      <c r="A41" s="51" t="s">
        <v>88</v>
      </c>
      <c r="B41" s="18">
        <f t="shared" si="3"/>
        <v>0</v>
      </c>
      <c r="C41" s="52">
        <f t="shared" si="8"/>
        <v>0</v>
      </c>
      <c r="D41" s="18">
        <f t="shared" si="1"/>
        <v>0</v>
      </c>
      <c r="E41" s="52">
        <f t="shared" si="9"/>
        <v>0</v>
      </c>
      <c r="F41" s="53">
        <f t="shared" si="10"/>
        <v>0</v>
      </c>
    </row>
    <row r="42" spans="1:6" ht="15.75">
      <c r="A42" s="51" t="s">
        <v>89</v>
      </c>
      <c r="B42" s="18">
        <f t="shared" si="3"/>
        <v>0</v>
      </c>
      <c r="C42" s="52">
        <f t="shared" si="8"/>
        <v>0</v>
      </c>
      <c r="D42" s="18">
        <f t="shared" si="1"/>
        <v>0</v>
      </c>
      <c r="E42" s="52">
        <f t="shared" si="9"/>
        <v>0</v>
      </c>
      <c r="F42" s="53">
        <f t="shared" si="10"/>
        <v>0</v>
      </c>
    </row>
    <row r="43" spans="1:6" ht="15.75">
      <c r="A43" s="51" t="s">
        <v>90</v>
      </c>
      <c r="B43" s="18">
        <f t="shared" si="3"/>
        <v>0</v>
      </c>
      <c r="C43" s="52">
        <f t="shared" si="8"/>
        <v>0</v>
      </c>
      <c r="D43" s="18">
        <f t="shared" si="1"/>
        <v>0</v>
      </c>
      <c r="E43" s="52">
        <f t="shared" si="9"/>
        <v>0</v>
      </c>
      <c r="F43" s="53">
        <f t="shared" si="10"/>
        <v>0</v>
      </c>
    </row>
    <row r="44" spans="1:6" ht="15.75">
      <c r="A44" s="51" t="s">
        <v>91</v>
      </c>
      <c r="B44" s="18">
        <f t="shared" si="3"/>
        <v>0</v>
      </c>
      <c r="C44" s="52">
        <f t="shared" si="8"/>
        <v>0</v>
      </c>
      <c r="D44" s="18">
        <f t="shared" si="1"/>
        <v>0</v>
      </c>
      <c r="E44" s="52">
        <f t="shared" si="9"/>
        <v>0</v>
      </c>
      <c r="F44" s="53">
        <f t="shared" si="10"/>
        <v>0</v>
      </c>
    </row>
    <row r="45" spans="1:6" ht="15.75">
      <c r="A45" s="51" t="s">
        <v>92</v>
      </c>
      <c r="B45" s="18">
        <f t="shared" si="3"/>
        <v>0</v>
      </c>
      <c r="C45" s="52">
        <f t="shared" si="8"/>
        <v>0</v>
      </c>
      <c r="D45" s="18">
        <f t="shared" si="1"/>
        <v>0</v>
      </c>
      <c r="E45" s="52">
        <f t="shared" si="9"/>
        <v>0</v>
      </c>
      <c r="F45" s="53">
        <f t="shared" si="10"/>
        <v>0</v>
      </c>
    </row>
    <row r="46" spans="1:6" ht="15.75">
      <c r="A46" s="51" t="s">
        <v>93</v>
      </c>
      <c r="B46" s="18">
        <f t="shared" si="3"/>
        <v>0</v>
      </c>
      <c r="C46" s="52">
        <f t="shared" si="8"/>
        <v>0</v>
      </c>
      <c r="D46" s="18">
        <f t="shared" si="1"/>
        <v>0</v>
      </c>
      <c r="E46" s="52">
        <f t="shared" si="9"/>
        <v>0</v>
      </c>
      <c r="F46" s="53">
        <f t="shared" si="10"/>
        <v>0</v>
      </c>
    </row>
    <row r="47" spans="1:6" ht="15.75">
      <c r="A47" s="54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5"/>
    </row>
    <row r="48" spans="1:6" ht="15.75">
      <c r="A48" s="51" t="s">
        <v>95</v>
      </c>
      <c r="B48" s="18">
        <f>F46</f>
        <v>0</v>
      </c>
      <c r="C48" s="52">
        <f>PMT($C$5/12,$E$4,$C$3,0)</f>
        <v>0</v>
      </c>
      <c r="D48" s="18">
        <f t="shared" si="1"/>
        <v>0</v>
      </c>
      <c r="E48" s="52">
        <f>-B48*$C$5/12</f>
        <v>0</v>
      </c>
      <c r="F48" s="53">
        <f>B48+D48</f>
        <v>0</v>
      </c>
    </row>
    <row r="49" spans="1:6" ht="15.75">
      <c r="A49" s="51" t="s">
        <v>96</v>
      </c>
      <c r="B49" s="18">
        <f t="shared" si="3"/>
        <v>0</v>
      </c>
      <c r="C49" s="52">
        <f t="shared" ref="C49:C59" si="11">PMT($C$5/12,$E$4,$C$3,0)</f>
        <v>0</v>
      </c>
      <c r="D49" s="18">
        <f t="shared" si="1"/>
        <v>0</v>
      </c>
      <c r="E49" s="52">
        <f t="shared" ref="E49:E59" si="12">-B49*$C$5/12</f>
        <v>0</v>
      </c>
      <c r="F49" s="53">
        <f t="shared" ref="F49:F59" si="13">B49+D49</f>
        <v>0</v>
      </c>
    </row>
    <row r="50" spans="1:6" ht="15.75">
      <c r="A50" s="51" t="s">
        <v>97</v>
      </c>
      <c r="B50" s="18">
        <f t="shared" si="3"/>
        <v>0</v>
      </c>
      <c r="C50" s="52">
        <f t="shared" si="11"/>
        <v>0</v>
      </c>
      <c r="D50" s="18">
        <f t="shared" si="1"/>
        <v>0</v>
      </c>
      <c r="E50" s="52">
        <f t="shared" si="12"/>
        <v>0</v>
      </c>
      <c r="F50" s="53">
        <f t="shared" si="13"/>
        <v>0</v>
      </c>
    </row>
    <row r="51" spans="1:6" ht="15.75">
      <c r="A51" s="51" t="s">
        <v>98</v>
      </c>
      <c r="B51" s="18">
        <f t="shared" si="3"/>
        <v>0</v>
      </c>
      <c r="C51" s="52">
        <f t="shared" si="11"/>
        <v>0</v>
      </c>
      <c r="D51" s="18">
        <f t="shared" si="1"/>
        <v>0</v>
      </c>
      <c r="E51" s="52">
        <f t="shared" si="12"/>
        <v>0</v>
      </c>
      <c r="F51" s="53">
        <f t="shared" si="13"/>
        <v>0</v>
      </c>
    </row>
    <row r="52" spans="1:6" ht="15.75">
      <c r="A52" s="51" t="s">
        <v>99</v>
      </c>
      <c r="B52" s="18">
        <f t="shared" si="3"/>
        <v>0</v>
      </c>
      <c r="C52" s="52">
        <f t="shared" si="11"/>
        <v>0</v>
      </c>
      <c r="D52" s="18">
        <f t="shared" si="1"/>
        <v>0</v>
      </c>
      <c r="E52" s="52">
        <f t="shared" si="12"/>
        <v>0</v>
      </c>
      <c r="F52" s="53">
        <f t="shared" si="13"/>
        <v>0</v>
      </c>
    </row>
    <row r="53" spans="1:6" ht="15.75">
      <c r="A53" s="51" t="s">
        <v>100</v>
      </c>
      <c r="B53" s="18">
        <f t="shared" si="3"/>
        <v>0</v>
      </c>
      <c r="C53" s="52">
        <f t="shared" si="11"/>
        <v>0</v>
      </c>
      <c r="D53" s="18">
        <f t="shared" si="1"/>
        <v>0</v>
      </c>
      <c r="E53" s="52">
        <f t="shared" si="12"/>
        <v>0</v>
      </c>
      <c r="F53" s="53">
        <f t="shared" si="13"/>
        <v>0</v>
      </c>
    </row>
    <row r="54" spans="1:6" ht="15.75">
      <c r="A54" s="51" t="s">
        <v>101</v>
      </c>
      <c r="B54" s="18">
        <f t="shared" si="3"/>
        <v>0</v>
      </c>
      <c r="C54" s="52">
        <f t="shared" si="11"/>
        <v>0</v>
      </c>
      <c r="D54" s="18">
        <f t="shared" si="1"/>
        <v>0</v>
      </c>
      <c r="E54" s="52">
        <f t="shared" si="12"/>
        <v>0</v>
      </c>
      <c r="F54" s="53">
        <f t="shared" si="13"/>
        <v>0</v>
      </c>
    </row>
    <row r="55" spans="1:6" ht="15.75">
      <c r="A55" s="51" t="s">
        <v>102</v>
      </c>
      <c r="B55" s="18">
        <f t="shared" si="3"/>
        <v>0</v>
      </c>
      <c r="C55" s="52">
        <f t="shared" si="11"/>
        <v>0</v>
      </c>
      <c r="D55" s="18">
        <f t="shared" si="1"/>
        <v>0</v>
      </c>
      <c r="E55" s="52">
        <f t="shared" si="12"/>
        <v>0</v>
      </c>
      <c r="F55" s="53">
        <f t="shared" si="13"/>
        <v>0</v>
      </c>
    </row>
    <row r="56" spans="1:6" ht="15.75">
      <c r="A56" s="51" t="s">
        <v>103</v>
      </c>
      <c r="B56" s="18">
        <f t="shared" si="3"/>
        <v>0</v>
      </c>
      <c r="C56" s="52">
        <f t="shared" si="11"/>
        <v>0</v>
      </c>
      <c r="D56" s="18">
        <f t="shared" si="1"/>
        <v>0</v>
      </c>
      <c r="E56" s="52">
        <f t="shared" si="12"/>
        <v>0</v>
      </c>
      <c r="F56" s="53">
        <f t="shared" si="13"/>
        <v>0</v>
      </c>
    </row>
    <row r="57" spans="1:6" ht="15.75">
      <c r="A57" s="51" t="s">
        <v>104</v>
      </c>
      <c r="B57" s="18">
        <f t="shared" si="3"/>
        <v>0</v>
      </c>
      <c r="C57" s="52">
        <f t="shared" si="11"/>
        <v>0</v>
      </c>
      <c r="D57" s="18">
        <f t="shared" si="1"/>
        <v>0</v>
      </c>
      <c r="E57" s="52">
        <f t="shared" si="12"/>
        <v>0</v>
      </c>
      <c r="F57" s="53">
        <f t="shared" si="13"/>
        <v>0</v>
      </c>
    </row>
    <row r="58" spans="1:6" ht="15.75">
      <c r="A58" s="51" t="s">
        <v>105</v>
      </c>
      <c r="B58" s="18">
        <f t="shared" si="3"/>
        <v>0</v>
      </c>
      <c r="C58" s="52">
        <f t="shared" si="11"/>
        <v>0</v>
      </c>
      <c r="D58" s="18">
        <f t="shared" si="1"/>
        <v>0</v>
      </c>
      <c r="E58" s="52">
        <f t="shared" si="12"/>
        <v>0</v>
      </c>
      <c r="F58" s="53">
        <f t="shared" si="13"/>
        <v>0</v>
      </c>
    </row>
    <row r="59" spans="1:6" ht="15.75">
      <c r="A59" s="51" t="s">
        <v>106</v>
      </c>
      <c r="B59" s="18">
        <f t="shared" si="3"/>
        <v>0</v>
      </c>
      <c r="C59" s="52">
        <f t="shared" si="11"/>
        <v>0</v>
      </c>
      <c r="D59" s="18">
        <f t="shared" si="1"/>
        <v>0</v>
      </c>
      <c r="E59" s="52">
        <f t="shared" si="12"/>
        <v>0</v>
      </c>
      <c r="F59" s="53">
        <f t="shared" si="13"/>
        <v>0</v>
      </c>
    </row>
    <row r="60" spans="1:6" ht="15.75">
      <c r="A60" s="54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5"/>
    </row>
    <row r="61" spans="1:6" ht="15.75">
      <c r="A61" s="56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7" t="s">
        <v>49</v>
      </c>
    </row>
    <row r="62" spans="1:6" ht="15.75">
      <c r="A62" s="58"/>
      <c r="B62" s="16" t="s">
        <v>53</v>
      </c>
      <c r="C62" s="17"/>
      <c r="D62" s="16"/>
      <c r="E62" s="17"/>
      <c r="F62" s="59" t="s">
        <v>54</v>
      </c>
    </row>
    <row r="63" spans="1:6" ht="15.75">
      <c r="A63" s="60" t="s">
        <v>108</v>
      </c>
      <c r="B63" s="24">
        <f>F59</f>
        <v>0</v>
      </c>
      <c r="C63" s="25">
        <f>PMT($C$5/12,$E$4,$C$3,0)</f>
        <v>0</v>
      </c>
      <c r="D63" s="26">
        <f t="shared" si="1"/>
        <v>0</v>
      </c>
      <c r="E63" s="24">
        <f>-B63*$C$5/12</f>
        <v>0</v>
      </c>
      <c r="F63" s="61">
        <f>B63+D63</f>
        <v>0</v>
      </c>
    </row>
    <row r="64" spans="1:6" ht="16.5" thickBot="1">
      <c r="A64" s="76" t="s">
        <v>109</v>
      </c>
      <c r="B64" s="77">
        <f t="shared" si="3"/>
        <v>0</v>
      </c>
      <c r="C64" s="78">
        <f>PMT($C$5/12,$E$4,$C$3,0)</f>
        <v>0</v>
      </c>
      <c r="D64" s="79">
        <f t="shared" si="1"/>
        <v>0</v>
      </c>
      <c r="E64" s="77">
        <f>-B64*$C$5/12</f>
        <v>0</v>
      </c>
      <c r="F64" s="80">
        <f>B64+D64</f>
        <v>0</v>
      </c>
    </row>
  </sheetData>
  <mergeCells count="8">
    <mergeCell ref="H1:I2"/>
    <mergeCell ref="A1:F1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I145"/>
  <sheetViews>
    <sheetView workbookViewId="0">
      <selection activeCell="H14" sqref="H14"/>
    </sheetView>
  </sheetViews>
  <sheetFormatPr baseColWidth="10" defaultColWidth="11.42578125" defaultRowHeight="9"/>
  <cols>
    <col min="1" max="6" width="16.85546875" style="3" customWidth="1"/>
    <col min="7" max="7" width="11.42578125" style="3"/>
    <col min="8" max="8" width="25.85546875" style="3" customWidth="1"/>
    <col min="9" max="16384" width="11.42578125" style="3"/>
  </cols>
  <sheetData>
    <row r="1" spans="1:9" s="10" customFormat="1" ht="36.75" customHeight="1">
      <c r="A1" s="573" t="s">
        <v>45</v>
      </c>
      <c r="B1" s="574"/>
      <c r="C1" s="574"/>
      <c r="D1" s="574"/>
      <c r="E1" s="574"/>
      <c r="F1" s="575"/>
      <c r="H1" s="572" t="s">
        <v>390</v>
      </c>
      <c r="I1" s="572"/>
    </row>
    <row r="2" spans="1:9" s="10" customFormat="1" ht="15" customHeight="1">
      <c r="A2" s="40" t="s">
        <v>147</v>
      </c>
      <c r="B2" s="9"/>
      <c r="C2" s="29" t="s">
        <v>148</v>
      </c>
      <c r="D2" s="9"/>
      <c r="E2" s="9"/>
      <c r="F2" s="41"/>
      <c r="H2" s="572"/>
      <c r="I2" s="572"/>
    </row>
    <row r="3" spans="1:9" s="10" customFormat="1" ht="15" customHeight="1">
      <c r="A3" s="42" t="s">
        <v>149</v>
      </c>
      <c r="B3" s="43"/>
      <c r="C3" s="44">
        <f>'Plan financement'!C66+'Plan financement'!D66</f>
        <v>0</v>
      </c>
      <c r="D3" s="43" t="s">
        <v>152</v>
      </c>
      <c r="E3" s="43"/>
      <c r="F3" s="45"/>
    </row>
    <row r="4" spans="1:9" s="10" customFormat="1" ht="15" customHeight="1">
      <c r="A4" s="42" t="s">
        <v>150</v>
      </c>
      <c r="B4" s="43"/>
      <c r="C4" s="31">
        <f>'Plan financement'!I66/12</f>
        <v>5</v>
      </c>
      <c r="D4" s="46" t="s">
        <v>46</v>
      </c>
      <c r="E4" s="44">
        <f>C4*12</f>
        <v>60</v>
      </c>
      <c r="F4" s="45" t="s">
        <v>47</v>
      </c>
    </row>
    <row r="5" spans="1:9" s="10" customFormat="1" ht="15" customHeight="1">
      <c r="A5" s="42" t="s">
        <v>151</v>
      </c>
      <c r="B5" s="47"/>
      <c r="C5" s="12">
        <f>'Plan financement'!J66</f>
        <v>0.02</v>
      </c>
      <c r="D5" s="46" t="s">
        <v>46</v>
      </c>
      <c r="E5" s="48">
        <f>-C9</f>
        <v>0</v>
      </c>
      <c r="F5" s="45" t="s">
        <v>157</v>
      </c>
    </row>
    <row r="6" spans="1:9" s="10" customFormat="1" ht="15" customHeight="1">
      <c r="A6" s="49"/>
      <c r="B6" s="13"/>
      <c r="C6" s="13"/>
      <c r="D6" s="13"/>
      <c r="E6" s="13"/>
      <c r="F6" s="50"/>
    </row>
    <row r="7" spans="1:9" s="10" customFormat="1" ht="15" customHeight="1">
      <c r="A7" s="576" t="s">
        <v>48</v>
      </c>
      <c r="B7" s="576" t="s">
        <v>359</v>
      </c>
      <c r="C7" s="576" t="s">
        <v>50</v>
      </c>
      <c r="D7" s="576" t="s">
        <v>51</v>
      </c>
      <c r="E7" s="576" t="s">
        <v>52</v>
      </c>
      <c r="F7" s="576" t="s">
        <v>360</v>
      </c>
    </row>
    <row r="8" spans="1:9" s="10" customFormat="1" ht="15" customHeight="1">
      <c r="A8" s="577"/>
      <c r="B8" s="577"/>
      <c r="C8" s="577"/>
      <c r="D8" s="577"/>
      <c r="E8" s="577"/>
      <c r="F8" s="577"/>
    </row>
    <row r="9" spans="1:9" s="10" customFormat="1" ht="15" customHeight="1">
      <c r="A9" s="51" t="s">
        <v>55</v>
      </c>
      <c r="B9" s="18">
        <f>C3</f>
        <v>0</v>
      </c>
      <c r="C9" s="52">
        <f>PMT($C$5/12,$E$4,$C$3,0)</f>
        <v>0</v>
      </c>
      <c r="D9" s="18">
        <f>C9-E9</f>
        <v>0</v>
      </c>
      <c r="E9" s="52">
        <f>-B9*$C$5/12</f>
        <v>0</v>
      </c>
      <c r="F9" s="53">
        <f>B9+D9</f>
        <v>0</v>
      </c>
    </row>
    <row r="10" spans="1:9" s="10" customFormat="1" ht="15" customHeight="1">
      <c r="A10" s="51" t="s">
        <v>56</v>
      </c>
      <c r="B10" s="18">
        <f>F9</f>
        <v>0</v>
      </c>
      <c r="C10" s="52">
        <f t="shared" ref="C10:C20" si="0">PMT($C$5/12,$E$4,$C$3,0)</f>
        <v>0</v>
      </c>
      <c r="D10" s="18">
        <f t="shared" ref="D10:D73" si="1">C10-E10</f>
        <v>0</v>
      </c>
      <c r="E10" s="52">
        <f t="shared" ref="E10:E20" si="2">-B10*$C$5/12</f>
        <v>0</v>
      </c>
      <c r="F10" s="53">
        <f>B10+D10</f>
        <v>0</v>
      </c>
    </row>
    <row r="11" spans="1:9" s="10" customFormat="1" ht="15" customHeight="1">
      <c r="A11" s="51" t="s">
        <v>57</v>
      </c>
      <c r="B11" s="18">
        <f t="shared" ref="B11:B74" si="3">F10</f>
        <v>0</v>
      </c>
      <c r="C11" s="52">
        <f t="shared" si="0"/>
        <v>0</v>
      </c>
      <c r="D11" s="18">
        <f t="shared" si="1"/>
        <v>0</v>
      </c>
      <c r="E11" s="52">
        <f t="shared" si="2"/>
        <v>0</v>
      </c>
      <c r="F11" s="53">
        <f t="shared" ref="F11:F20" si="4">B11+D11</f>
        <v>0</v>
      </c>
    </row>
    <row r="12" spans="1:9" s="10" customFormat="1" ht="15" customHeight="1">
      <c r="A12" s="51" t="s">
        <v>58</v>
      </c>
      <c r="B12" s="18">
        <f t="shared" si="3"/>
        <v>0</v>
      </c>
      <c r="C12" s="52">
        <f t="shared" si="0"/>
        <v>0</v>
      </c>
      <c r="D12" s="18">
        <f t="shared" si="1"/>
        <v>0</v>
      </c>
      <c r="E12" s="52">
        <f t="shared" si="2"/>
        <v>0</v>
      </c>
      <c r="F12" s="53">
        <f t="shared" si="4"/>
        <v>0</v>
      </c>
    </row>
    <row r="13" spans="1:9" s="10" customFormat="1" ht="15" customHeight="1">
      <c r="A13" s="51" t="s">
        <v>59</v>
      </c>
      <c r="B13" s="18">
        <f t="shared" si="3"/>
        <v>0</v>
      </c>
      <c r="C13" s="52">
        <f t="shared" si="0"/>
        <v>0</v>
      </c>
      <c r="D13" s="18">
        <f t="shared" si="1"/>
        <v>0</v>
      </c>
      <c r="E13" s="52">
        <f t="shared" si="2"/>
        <v>0</v>
      </c>
      <c r="F13" s="53">
        <f t="shared" si="4"/>
        <v>0</v>
      </c>
    </row>
    <row r="14" spans="1:9" s="10" customFormat="1" ht="15" customHeight="1">
      <c r="A14" s="51" t="s">
        <v>60</v>
      </c>
      <c r="B14" s="18">
        <f t="shared" si="3"/>
        <v>0</v>
      </c>
      <c r="C14" s="52">
        <f t="shared" si="0"/>
        <v>0</v>
      </c>
      <c r="D14" s="18">
        <f t="shared" si="1"/>
        <v>0</v>
      </c>
      <c r="E14" s="52">
        <f t="shared" si="2"/>
        <v>0</v>
      </c>
      <c r="F14" s="53">
        <f t="shared" si="4"/>
        <v>0</v>
      </c>
    </row>
    <row r="15" spans="1:9" s="10" customFormat="1" ht="15" customHeight="1">
      <c r="A15" s="51" t="s">
        <v>61</v>
      </c>
      <c r="B15" s="18">
        <f t="shared" si="3"/>
        <v>0</v>
      </c>
      <c r="C15" s="52">
        <f t="shared" si="0"/>
        <v>0</v>
      </c>
      <c r="D15" s="18">
        <f t="shared" si="1"/>
        <v>0</v>
      </c>
      <c r="E15" s="52">
        <f t="shared" si="2"/>
        <v>0</v>
      </c>
      <c r="F15" s="53">
        <f t="shared" si="4"/>
        <v>0</v>
      </c>
    </row>
    <row r="16" spans="1:9" s="10" customFormat="1" ht="15" customHeight="1">
      <c r="A16" s="51" t="s">
        <v>62</v>
      </c>
      <c r="B16" s="18">
        <f t="shared" si="3"/>
        <v>0</v>
      </c>
      <c r="C16" s="52">
        <f t="shared" si="0"/>
        <v>0</v>
      </c>
      <c r="D16" s="18">
        <f t="shared" si="1"/>
        <v>0</v>
      </c>
      <c r="E16" s="52">
        <f t="shared" si="2"/>
        <v>0</v>
      </c>
      <c r="F16" s="53">
        <f t="shared" si="4"/>
        <v>0</v>
      </c>
    </row>
    <row r="17" spans="1:6" s="10" customFormat="1" ht="15" customHeight="1">
      <c r="A17" s="51" t="s">
        <v>63</v>
      </c>
      <c r="B17" s="18">
        <f t="shared" si="3"/>
        <v>0</v>
      </c>
      <c r="C17" s="52">
        <f t="shared" si="0"/>
        <v>0</v>
      </c>
      <c r="D17" s="18">
        <f t="shared" si="1"/>
        <v>0</v>
      </c>
      <c r="E17" s="52">
        <f t="shared" si="2"/>
        <v>0</v>
      </c>
      <c r="F17" s="53">
        <f t="shared" si="4"/>
        <v>0</v>
      </c>
    </row>
    <row r="18" spans="1:6" s="10" customFormat="1" ht="15" customHeight="1">
      <c r="A18" s="51" t="s">
        <v>64</v>
      </c>
      <c r="B18" s="18">
        <f t="shared" si="3"/>
        <v>0</v>
      </c>
      <c r="C18" s="52">
        <f t="shared" si="0"/>
        <v>0</v>
      </c>
      <c r="D18" s="18">
        <f t="shared" si="1"/>
        <v>0</v>
      </c>
      <c r="E18" s="52">
        <f t="shared" si="2"/>
        <v>0</v>
      </c>
      <c r="F18" s="53">
        <f t="shared" si="4"/>
        <v>0</v>
      </c>
    </row>
    <row r="19" spans="1:6" s="10" customFormat="1" ht="15" customHeight="1">
      <c r="A19" s="51" t="s">
        <v>65</v>
      </c>
      <c r="B19" s="18">
        <f t="shared" si="3"/>
        <v>0</v>
      </c>
      <c r="C19" s="52">
        <f t="shared" si="0"/>
        <v>0</v>
      </c>
      <c r="D19" s="18">
        <f t="shared" si="1"/>
        <v>0</v>
      </c>
      <c r="E19" s="52">
        <f t="shared" si="2"/>
        <v>0</v>
      </c>
      <c r="F19" s="53">
        <f t="shared" si="4"/>
        <v>0</v>
      </c>
    </row>
    <row r="20" spans="1:6" s="10" customFormat="1" ht="15" customHeight="1">
      <c r="A20" s="51" t="s">
        <v>66</v>
      </c>
      <c r="B20" s="18">
        <f t="shared" si="3"/>
        <v>0</v>
      </c>
      <c r="C20" s="52">
        <f t="shared" si="0"/>
        <v>0</v>
      </c>
      <c r="D20" s="18">
        <f t="shared" si="1"/>
        <v>0</v>
      </c>
      <c r="E20" s="52">
        <f t="shared" si="2"/>
        <v>0</v>
      </c>
      <c r="F20" s="53">
        <f t="shared" si="4"/>
        <v>0</v>
      </c>
    </row>
    <row r="21" spans="1:6" s="10" customFormat="1" ht="15" customHeight="1">
      <c r="A21" s="54" t="s">
        <v>67</v>
      </c>
      <c r="B21" s="20" t="s">
        <v>68</v>
      </c>
      <c r="C21" s="21">
        <f>SUM(C9:C20)</f>
        <v>0</v>
      </c>
      <c r="D21" s="22">
        <f>SUM(D9:D20)</f>
        <v>0</v>
      </c>
      <c r="E21" s="21">
        <f>SUM(E9:E20)</f>
        <v>0</v>
      </c>
      <c r="F21" s="55"/>
    </row>
    <row r="22" spans="1:6" s="10" customFormat="1" ht="15" customHeight="1">
      <c r="A22" s="51" t="s">
        <v>69</v>
      </c>
      <c r="B22" s="18">
        <f>F20</f>
        <v>0</v>
      </c>
      <c r="C22" s="52">
        <f>PMT($C$5/12,$E$4,$C$3,0)</f>
        <v>0</v>
      </c>
      <c r="D22" s="18">
        <f t="shared" si="1"/>
        <v>0</v>
      </c>
      <c r="E22" s="52">
        <f>-B22*$C$5/12</f>
        <v>0</v>
      </c>
      <c r="F22" s="53">
        <f>B22+D22</f>
        <v>0</v>
      </c>
    </row>
    <row r="23" spans="1:6" s="10" customFormat="1" ht="15" customHeight="1">
      <c r="A23" s="51" t="s">
        <v>70</v>
      </c>
      <c r="B23" s="18">
        <f t="shared" si="3"/>
        <v>0</v>
      </c>
      <c r="C23" s="52">
        <f t="shared" ref="C23:C33" si="5">PMT($C$5/12,$E$4,$C$3,0)</f>
        <v>0</v>
      </c>
      <c r="D23" s="18">
        <f t="shared" si="1"/>
        <v>0</v>
      </c>
      <c r="E23" s="52">
        <f t="shared" ref="E23:E33" si="6">-B23*$C$5/12</f>
        <v>0</v>
      </c>
      <c r="F23" s="53">
        <f>B23+D23</f>
        <v>0</v>
      </c>
    </row>
    <row r="24" spans="1:6" s="10" customFormat="1" ht="15" customHeight="1">
      <c r="A24" s="51" t="s">
        <v>71</v>
      </c>
      <c r="B24" s="18">
        <f t="shared" si="3"/>
        <v>0</v>
      </c>
      <c r="C24" s="52">
        <f t="shared" si="5"/>
        <v>0</v>
      </c>
      <c r="D24" s="18">
        <f t="shared" si="1"/>
        <v>0</v>
      </c>
      <c r="E24" s="52">
        <f t="shared" si="6"/>
        <v>0</v>
      </c>
      <c r="F24" s="53">
        <f t="shared" ref="F24:F33" si="7">B24+D24</f>
        <v>0</v>
      </c>
    </row>
    <row r="25" spans="1:6" s="10" customFormat="1" ht="15" customHeight="1">
      <c r="A25" s="51" t="s">
        <v>72</v>
      </c>
      <c r="B25" s="18">
        <f t="shared" si="3"/>
        <v>0</v>
      </c>
      <c r="C25" s="52">
        <f t="shared" si="5"/>
        <v>0</v>
      </c>
      <c r="D25" s="18">
        <f t="shared" si="1"/>
        <v>0</v>
      </c>
      <c r="E25" s="52">
        <f t="shared" si="6"/>
        <v>0</v>
      </c>
      <c r="F25" s="53">
        <f t="shared" si="7"/>
        <v>0</v>
      </c>
    </row>
    <row r="26" spans="1:6" s="10" customFormat="1" ht="15" customHeight="1">
      <c r="A26" s="51" t="s">
        <v>73</v>
      </c>
      <c r="B26" s="18">
        <f t="shared" si="3"/>
        <v>0</v>
      </c>
      <c r="C26" s="52">
        <f t="shared" si="5"/>
        <v>0</v>
      </c>
      <c r="D26" s="18">
        <f>C26-E26</f>
        <v>0</v>
      </c>
      <c r="E26" s="52">
        <f t="shared" si="6"/>
        <v>0</v>
      </c>
      <c r="F26" s="53">
        <f t="shared" si="7"/>
        <v>0</v>
      </c>
    </row>
    <row r="27" spans="1:6" s="10" customFormat="1" ht="15" customHeight="1">
      <c r="A27" s="51" t="s">
        <v>74</v>
      </c>
      <c r="B27" s="18">
        <f t="shared" si="3"/>
        <v>0</v>
      </c>
      <c r="C27" s="52">
        <f t="shared" si="5"/>
        <v>0</v>
      </c>
      <c r="D27" s="18">
        <f t="shared" si="1"/>
        <v>0</v>
      </c>
      <c r="E27" s="52">
        <f t="shared" si="6"/>
        <v>0</v>
      </c>
      <c r="F27" s="53">
        <f t="shared" si="7"/>
        <v>0</v>
      </c>
    </row>
    <row r="28" spans="1:6" s="10" customFormat="1" ht="15" customHeight="1">
      <c r="A28" s="51" t="s">
        <v>75</v>
      </c>
      <c r="B28" s="18">
        <f t="shared" si="3"/>
        <v>0</v>
      </c>
      <c r="C28" s="52">
        <f t="shared" si="5"/>
        <v>0</v>
      </c>
      <c r="D28" s="18">
        <f t="shared" si="1"/>
        <v>0</v>
      </c>
      <c r="E28" s="52">
        <f t="shared" si="6"/>
        <v>0</v>
      </c>
      <c r="F28" s="53">
        <f t="shared" si="7"/>
        <v>0</v>
      </c>
    </row>
    <row r="29" spans="1:6" s="10" customFormat="1" ht="15" customHeight="1">
      <c r="A29" s="51" t="s">
        <v>76</v>
      </c>
      <c r="B29" s="18">
        <f t="shared" si="3"/>
        <v>0</v>
      </c>
      <c r="C29" s="52">
        <f t="shared" si="5"/>
        <v>0</v>
      </c>
      <c r="D29" s="18">
        <f t="shared" si="1"/>
        <v>0</v>
      </c>
      <c r="E29" s="52">
        <f t="shared" si="6"/>
        <v>0</v>
      </c>
      <c r="F29" s="53">
        <f t="shared" si="7"/>
        <v>0</v>
      </c>
    </row>
    <row r="30" spans="1:6" s="10" customFormat="1" ht="15" customHeight="1">
      <c r="A30" s="51" t="s">
        <v>77</v>
      </c>
      <c r="B30" s="18">
        <f t="shared" si="3"/>
        <v>0</v>
      </c>
      <c r="C30" s="52">
        <f t="shared" si="5"/>
        <v>0</v>
      </c>
      <c r="D30" s="18">
        <f t="shared" si="1"/>
        <v>0</v>
      </c>
      <c r="E30" s="52">
        <f t="shared" si="6"/>
        <v>0</v>
      </c>
      <c r="F30" s="53">
        <f t="shared" si="7"/>
        <v>0</v>
      </c>
    </row>
    <row r="31" spans="1:6" s="10" customFormat="1" ht="15" customHeight="1">
      <c r="A31" s="51" t="s">
        <v>78</v>
      </c>
      <c r="B31" s="18">
        <f t="shared" si="3"/>
        <v>0</v>
      </c>
      <c r="C31" s="52">
        <f t="shared" si="5"/>
        <v>0</v>
      </c>
      <c r="D31" s="18">
        <f t="shared" si="1"/>
        <v>0</v>
      </c>
      <c r="E31" s="52">
        <f t="shared" si="6"/>
        <v>0</v>
      </c>
      <c r="F31" s="53">
        <f t="shared" si="7"/>
        <v>0</v>
      </c>
    </row>
    <row r="32" spans="1:6" s="10" customFormat="1" ht="15" customHeight="1">
      <c r="A32" s="51" t="s">
        <v>79</v>
      </c>
      <c r="B32" s="18">
        <f t="shared" si="3"/>
        <v>0</v>
      </c>
      <c r="C32" s="52">
        <f t="shared" si="5"/>
        <v>0</v>
      </c>
      <c r="D32" s="18">
        <f t="shared" si="1"/>
        <v>0</v>
      </c>
      <c r="E32" s="52">
        <f t="shared" si="6"/>
        <v>0</v>
      </c>
      <c r="F32" s="53">
        <f t="shared" si="7"/>
        <v>0</v>
      </c>
    </row>
    <row r="33" spans="1:6" s="10" customFormat="1" ht="15" customHeight="1">
      <c r="A33" s="51" t="s">
        <v>80</v>
      </c>
      <c r="B33" s="18">
        <f t="shared" si="3"/>
        <v>0</v>
      </c>
      <c r="C33" s="52">
        <f t="shared" si="5"/>
        <v>0</v>
      </c>
      <c r="D33" s="18">
        <f t="shared" si="1"/>
        <v>0</v>
      </c>
      <c r="E33" s="52">
        <f t="shared" si="6"/>
        <v>0</v>
      </c>
      <c r="F33" s="53">
        <f t="shared" si="7"/>
        <v>0</v>
      </c>
    </row>
    <row r="34" spans="1:6" s="10" customFormat="1" ht="15" customHeight="1">
      <c r="A34" s="54" t="s">
        <v>67</v>
      </c>
      <c r="B34" s="20" t="s">
        <v>81</v>
      </c>
      <c r="C34" s="21">
        <f>SUM(C22:C33)</f>
        <v>0</v>
      </c>
      <c r="D34" s="22">
        <f>SUM(D22:D33)</f>
        <v>0</v>
      </c>
      <c r="E34" s="21">
        <f>SUM(E22:E33)</f>
        <v>0</v>
      </c>
      <c r="F34" s="55"/>
    </row>
    <row r="35" spans="1:6" s="10" customFormat="1" ht="15" customHeight="1">
      <c r="A35" s="51" t="s">
        <v>82</v>
      </c>
      <c r="B35" s="18">
        <f>F33</f>
        <v>0</v>
      </c>
      <c r="C35" s="52">
        <f>PMT($C$5/12,$E$4,$C$3,0)</f>
        <v>0</v>
      </c>
      <c r="D35" s="18">
        <f t="shared" si="1"/>
        <v>0</v>
      </c>
      <c r="E35" s="52">
        <f>-B35*$C$5/12</f>
        <v>0</v>
      </c>
      <c r="F35" s="53">
        <f>B35+D35</f>
        <v>0</v>
      </c>
    </row>
    <row r="36" spans="1:6" s="10" customFormat="1" ht="15" customHeight="1">
      <c r="A36" s="51" t="s">
        <v>83</v>
      </c>
      <c r="B36" s="18">
        <f t="shared" si="3"/>
        <v>0</v>
      </c>
      <c r="C36" s="52">
        <f t="shared" ref="C36:C46" si="8">PMT($C$5/12,$E$4,$C$3,0)</f>
        <v>0</v>
      </c>
      <c r="D36" s="18">
        <f t="shared" si="1"/>
        <v>0</v>
      </c>
      <c r="E36" s="52">
        <f t="shared" ref="E36:E46" si="9">-B36*$C$5/12</f>
        <v>0</v>
      </c>
      <c r="F36" s="53">
        <f t="shared" ref="F36:F46" si="10">B36+D36</f>
        <v>0</v>
      </c>
    </row>
    <row r="37" spans="1:6" s="10" customFormat="1" ht="15" customHeight="1">
      <c r="A37" s="51" t="s">
        <v>84</v>
      </c>
      <c r="B37" s="18">
        <f t="shared" si="3"/>
        <v>0</v>
      </c>
      <c r="C37" s="52">
        <f t="shared" si="8"/>
        <v>0</v>
      </c>
      <c r="D37" s="18">
        <f t="shared" si="1"/>
        <v>0</v>
      </c>
      <c r="E37" s="52">
        <f t="shared" si="9"/>
        <v>0</v>
      </c>
      <c r="F37" s="53">
        <f t="shared" si="10"/>
        <v>0</v>
      </c>
    </row>
    <row r="38" spans="1:6" s="10" customFormat="1" ht="15" customHeight="1">
      <c r="A38" s="51" t="s">
        <v>85</v>
      </c>
      <c r="B38" s="18">
        <f t="shared" si="3"/>
        <v>0</v>
      </c>
      <c r="C38" s="52">
        <f t="shared" si="8"/>
        <v>0</v>
      </c>
      <c r="D38" s="18">
        <f t="shared" si="1"/>
        <v>0</v>
      </c>
      <c r="E38" s="52">
        <f t="shared" si="9"/>
        <v>0</v>
      </c>
      <c r="F38" s="53">
        <f t="shared" si="10"/>
        <v>0</v>
      </c>
    </row>
    <row r="39" spans="1:6" s="10" customFormat="1" ht="15" customHeight="1">
      <c r="A39" s="51" t="s">
        <v>86</v>
      </c>
      <c r="B39" s="18">
        <f t="shared" si="3"/>
        <v>0</v>
      </c>
      <c r="C39" s="52">
        <f t="shared" si="8"/>
        <v>0</v>
      </c>
      <c r="D39" s="18">
        <f t="shared" si="1"/>
        <v>0</v>
      </c>
      <c r="E39" s="52">
        <f t="shared" si="9"/>
        <v>0</v>
      </c>
      <c r="F39" s="53">
        <f t="shared" si="10"/>
        <v>0</v>
      </c>
    </row>
    <row r="40" spans="1:6" s="10" customFormat="1" ht="15" customHeight="1">
      <c r="A40" s="51" t="s">
        <v>87</v>
      </c>
      <c r="B40" s="18">
        <f t="shared" si="3"/>
        <v>0</v>
      </c>
      <c r="C40" s="52">
        <f t="shared" si="8"/>
        <v>0</v>
      </c>
      <c r="D40" s="18">
        <f t="shared" si="1"/>
        <v>0</v>
      </c>
      <c r="E40" s="52">
        <f t="shared" si="9"/>
        <v>0</v>
      </c>
      <c r="F40" s="53">
        <f t="shared" si="10"/>
        <v>0</v>
      </c>
    </row>
    <row r="41" spans="1:6" s="10" customFormat="1" ht="15" customHeight="1">
      <c r="A41" s="51" t="s">
        <v>88</v>
      </c>
      <c r="B41" s="18">
        <f t="shared" si="3"/>
        <v>0</v>
      </c>
      <c r="C41" s="52">
        <f t="shared" si="8"/>
        <v>0</v>
      </c>
      <c r="D41" s="18">
        <f t="shared" si="1"/>
        <v>0</v>
      </c>
      <c r="E41" s="52">
        <f t="shared" si="9"/>
        <v>0</v>
      </c>
      <c r="F41" s="53">
        <f t="shared" si="10"/>
        <v>0</v>
      </c>
    </row>
    <row r="42" spans="1:6" s="10" customFormat="1" ht="15" customHeight="1">
      <c r="A42" s="51" t="s">
        <v>89</v>
      </c>
      <c r="B42" s="18">
        <f t="shared" si="3"/>
        <v>0</v>
      </c>
      <c r="C42" s="52">
        <f t="shared" si="8"/>
        <v>0</v>
      </c>
      <c r="D42" s="18">
        <f t="shared" si="1"/>
        <v>0</v>
      </c>
      <c r="E42" s="52">
        <f t="shared" si="9"/>
        <v>0</v>
      </c>
      <c r="F42" s="53">
        <f t="shared" si="10"/>
        <v>0</v>
      </c>
    </row>
    <row r="43" spans="1:6" s="10" customFormat="1" ht="15" customHeight="1">
      <c r="A43" s="51" t="s">
        <v>90</v>
      </c>
      <c r="B43" s="18">
        <f t="shared" si="3"/>
        <v>0</v>
      </c>
      <c r="C43" s="52">
        <f t="shared" si="8"/>
        <v>0</v>
      </c>
      <c r="D43" s="18">
        <f t="shared" si="1"/>
        <v>0</v>
      </c>
      <c r="E43" s="52">
        <f t="shared" si="9"/>
        <v>0</v>
      </c>
      <c r="F43" s="53">
        <f t="shared" si="10"/>
        <v>0</v>
      </c>
    </row>
    <row r="44" spans="1:6" s="10" customFormat="1" ht="15" customHeight="1">
      <c r="A44" s="51" t="s">
        <v>91</v>
      </c>
      <c r="B44" s="18">
        <f t="shared" si="3"/>
        <v>0</v>
      </c>
      <c r="C44" s="52">
        <f t="shared" si="8"/>
        <v>0</v>
      </c>
      <c r="D44" s="18">
        <f t="shared" si="1"/>
        <v>0</v>
      </c>
      <c r="E44" s="52">
        <f t="shared" si="9"/>
        <v>0</v>
      </c>
      <c r="F44" s="53">
        <f t="shared" si="10"/>
        <v>0</v>
      </c>
    </row>
    <row r="45" spans="1:6" s="10" customFormat="1" ht="15" customHeight="1">
      <c r="A45" s="51" t="s">
        <v>92</v>
      </c>
      <c r="B45" s="18">
        <f t="shared" si="3"/>
        <v>0</v>
      </c>
      <c r="C45" s="52">
        <f t="shared" si="8"/>
        <v>0</v>
      </c>
      <c r="D45" s="18">
        <f t="shared" si="1"/>
        <v>0</v>
      </c>
      <c r="E45" s="52">
        <f t="shared" si="9"/>
        <v>0</v>
      </c>
      <c r="F45" s="53">
        <f t="shared" si="10"/>
        <v>0</v>
      </c>
    </row>
    <row r="46" spans="1:6" s="10" customFormat="1" ht="15" customHeight="1">
      <c r="A46" s="51" t="s">
        <v>93</v>
      </c>
      <c r="B46" s="18">
        <f t="shared" si="3"/>
        <v>0</v>
      </c>
      <c r="C46" s="52">
        <f t="shared" si="8"/>
        <v>0</v>
      </c>
      <c r="D46" s="18">
        <f t="shared" si="1"/>
        <v>0</v>
      </c>
      <c r="E46" s="52">
        <f t="shared" si="9"/>
        <v>0</v>
      </c>
      <c r="F46" s="53">
        <f t="shared" si="10"/>
        <v>0</v>
      </c>
    </row>
    <row r="47" spans="1:6" s="10" customFormat="1" ht="15" customHeight="1">
      <c r="A47" s="54" t="s">
        <v>67</v>
      </c>
      <c r="B47" s="20" t="s">
        <v>94</v>
      </c>
      <c r="C47" s="21">
        <f>SUM(C35:C46)</f>
        <v>0</v>
      </c>
      <c r="D47" s="22">
        <f>SUM(D35:D46)</f>
        <v>0</v>
      </c>
      <c r="E47" s="21">
        <f>SUM(E35:E46)</f>
        <v>0</v>
      </c>
      <c r="F47" s="55"/>
    </row>
    <row r="48" spans="1:6" s="10" customFormat="1" ht="15" customHeight="1">
      <c r="A48" s="51" t="s">
        <v>95</v>
      </c>
      <c r="B48" s="18">
        <f>F46</f>
        <v>0</v>
      </c>
      <c r="C48" s="52">
        <f>PMT($C$5/12,$E$4,$C$3,0)</f>
        <v>0</v>
      </c>
      <c r="D48" s="18">
        <f t="shared" si="1"/>
        <v>0</v>
      </c>
      <c r="E48" s="52">
        <f>-B48*$C$5/12</f>
        <v>0</v>
      </c>
      <c r="F48" s="53">
        <f>B48+D48</f>
        <v>0</v>
      </c>
    </row>
    <row r="49" spans="1:6" s="10" customFormat="1" ht="15" customHeight="1">
      <c r="A49" s="51" t="s">
        <v>96</v>
      </c>
      <c r="B49" s="18">
        <f t="shared" si="3"/>
        <v>0</v>
      </c>
      <c r="C49" s="52">
        <f t="shared" ref="C49:C59" si="11">PMT($C$5/12,$E$4,$C$3,0)</f>
        <v>0</v>
      </c>
      <c r="D49" s="18">
        <f t="shared" si="1"/>
        <v>0</v>
      </c>
      <c r="E49" s="52">
        <f t="shared" ref="E49:E59" si="12">-B49*$C$5/12</f>
        <v>0</v>
      </c>
      <c r="F49" s="53">
        <f t="shared" ref="F49:F59" si="13">B49+D49</f>
        <v>0</v>
      </c>
    </row>
    <row r="50" spans="1:6" s="10" customFormat="1" ht="15" customHeight="1">
      <c r="A50" s="51" t="s">
        <v>97</v>
      </c>
      <c r="B50" s="18">
        <f t="shared" si="3"/>
        <v>0</v>
      </c>
      <c r="C50" s="52">
        <f t="shared" si="11"/>
        <v>0</v>
      </c>
      <c r="D50" s="18">
        <f t="shared" si="1"/>
        <v>0</v>
      </c>
      <c r="E50" s="52">
        <f t="shared" si="12"/>
        <v>0</v>
      </c>
      <c r="F50" s="53">
        <f t="shared" si="13"/>
        <v>0</v>
      </c>
    </row>
    <row r="51" spans="1:6" s="10" customFormat="1" ht="15" customHeight="1">
      <c r="A51" s="51" t="s">
        <v>98</v>
      </c>
      <c r="B51" s="18">
        <f t="shared" si="3"/>
        <v>0</v>
      </c>
      <c r="C51" s="52">
        <f t="shared" si="11"/>
        <v>0</v>
      </c>
      <c r="D51" s="18">
        <f t="shared" si="1"/>
        <v>0</v>
      </c>
      <c r="E51" s="52">
        <f t="shared" si="12"/>
        <v>0</v>
      </c>
      <c r="F51" s="53">
        <f t="shared" si="13"/>
        <v>0</v>
      </c>
    </row>
    <row r="52" spans="1:6" s="10" customFormat="1" ht="15" customHeight="1">
      <c r="A52" s="51" t="s">
        <v>99</v>
      </c>
      <c r="B52" s="18">
        <f t="shared" si="3"/>
        <v>0</v>
      </c>
      <c r="C52" s="52">
        <f t="shared" si="11"/>
        <v>0</v>
      </c>
      <c r="D52" s="18">
        <f t="shared" si="1"/>
        <v>0</v>
      </c>
      <c r="E52" s="52">
        <f t="shared" si="12"/>
        <v>0</v>
      </c>
      <c r="F52" s="53">
        <f t="shared" si="13"/>
        <v>0</v>
      </c>
    </row>
    <row r="53" spans="1:6" s="10" customFormat="1" ht="15" customHeight="1">
      <c r="A53" s="51" t="s">
        <v>100</v>
      </c>
      <c r="B53" s="18">
        <f t="shared" si="3"/>
        <v>0</v>
      </c>
      <c r="C53" s="52">
        <f t="shared" si="11"/>
        <v>0</v>
      </c>
      <c r="D53" s="18">
        <f t="shared" si="1"/>
        <v>0</v>
      </c>
      <c r="E53" s="52">
        <f t="shared" si="12"/>
        <v>0</v>
      </c>
      <c r="F53" s="53">
        <f t="shared" si="13"/>
        <v>0</v>
      </c>
    </row>
    <row r="54" spans="1:6" s="10" customFormat="1" ht="15" customHeight="1">
      <c r="A54" s="51" t="s">
        <v>101</v>
      </c>
      <c r="B54" s="18">
        <f t="shared" si="3"/>
        <v>0</v>
      </c>
      <c r="C54" s="52">
        <f t="shared" si="11"/>
        <v>0</v>
      </c>
      <c r="D54" s="18">
        <f t="shared" si="1"/>
        <v>0</v>
      </c>
      <c r="E54" s="52">
        <f t="shared" si="12"/>
        <v>0</v>
      </c>
      <c r="F54" s="53">
        <f t="shared" si="13"/>
        <v>0</v>
      </c>
    </row>
    <row r="55" spans="1:6" s="10" customFormat="1" ht="15" customHeight="1">
      <c r="A55" s="51" t="s">
        <v>102</v>
      </c>
      <c r="B55" s="18">
        <f t="shared" si="3"/>
        <v>0</v>
      </c>
      <c r="C55" s="52">
        <f t="shared" si="11"/>
        <v>0</v>
      </c>
      <c r="D55" s="18">
        <f t="shared" si="1"/>
        <v>0</v>
      </c>
      <c r="E55" s="52">
        <f t="shared" si="12"/>
        <v>0</v>
      </c>
      <c r="F55" s="53">
        <f t="shared" si="13"/>
        <v>0</v>
      </c>
    </row>
    <row r="56" spans="1:6" s="10" customFormat="1" ht="15" customHeight="1">
      <c r="A56" s="51" t="s">
        <v>103</v>
      </c>
      <c r="B56" s="18">
        <f t="shared" si="3"/>
        <v>0</v>
      </c>
      <c r="C56" s="52">
        <f t="shared" si="11"/>
        <v>0</v>
      </c>
      <c r="D56" s="18">
        <f t="shared" si="1"/>
        <v>0</v>
      </c>
      <c r="E56" s="52">
        <f t="shared" si="12"/>
        <v>0</v>
      </c>
      <c r="F56" s="53">
        <f t="shared" si="13"/>
        <v>0</v>
      </c>
    </row>
    <row r="57" spans="1:6" s="10" customFormat="1" ht="15" customHeight="1">
      <c r="A57" s="51" t="s">
        <v>104</v>
      </c>
      <c r="B57" s="18">
        <f t="shared" si="3"/>
        <v>0</v>
      </c>
      <c r="C57" s="52">
        <f t="shared" si="11"/>
        <v>0</v>
      </c>
      <c r="D57" s="18">
        <f t="shared" si="1"/>
        <v>0</v>
      </c>
      <c r="E57" s="52">
        <f t="shared" si="12"/>
        <v>0</v>
      </c>
      <c r="F57" s="53">
        <f t="shared" si="13"/>
        <v>0</v>
      </c>
    </row>
    <row r="58" spans="1:6" s="10" customFormat="1" ht="15" customHeight="1">
      <c r="A58" s="51" t="s">
        <v>105</v>
      </c>
      <c r="B58" s="18">
        <f t="shared" si="3"/>
        <v>0</v>
      </c>
      <c r="C58" s="52">
        <f t="shared" si="11"/>
        <v>0</v>
      </c>
      <c r="D58" s="18">
        <f t="shared" si="1"/>
        <v>0</v>
      </c>
      <c r="E58" s="52">
        <f t="shared" si="12"/>
        <v>0</v>
      </c>
      <c r="F58" s="53">
        <f t="shared" si="13"/>
        <v>0</v>
      </c>
    </row>
    <row r="59" spans="1:6" s="10" customFormat="1" ht="15" customHeight="1">
      <c r="A59" s="51" t="s">
        <v>106</v>
      </c>
      <c r="B59" s="18">
        <f t="shared" si="3"/>
        <v>0</v>
      </c>
      <c r="C59" s="52">
        <f t="shared" si="11"/>
        <v>0</v>
      </c>
      <c r="D59" s="18">
        <f t="shared" si="1"/>
        <v>0</v>
      </c>
      <c r="E59" s="52">
        <f t="shared" si="12"/>
        <v>0</v>
      </c>
      <c r="F59" s="53">
        <f t="shared" si="13"/>
        <v>0</v>
      </c>
    </row>
    <row r="60" spans="1:6" s="10" customFormat="1" ht="15" customHeight="1">
      <c r="A60" s="54" t="s">
        <v>67</v>
      </c>
      <c r="B60" s="20" t="s">
        <v>107</v>
      </c>
      <c r="C60" s="21">
        <f>SUM(C48:C59)</f>
        <v>0</v>
      </c>
      <c r="D60" s="22">
        <f>SUM(D48:D59)</f>
        <v>0</v>
      </c>
      <c r="E60" s="23">
        <f>SUM(E48:E59)</f>
        <v>0</v>
      </c>
      <c r="F60" s="55"/>
    </row>
    <row r="61" spans="1:6" s="10" customFormat="1" ht="15" customHeight="1">
      <c r="A61" s="56" t="s">
        <v>48</v>
      </c>
      <c r="B61" s="14" t="s">
        <v>49</v>
      </c>
      <c r="C61" s="15" t="s">
        <v>50</v>
      </c>
      <c r="D61" s="14" t="s">
        <v>51</v>
      </c>
      <c r="E61" s="15" t="s">
        <v>52</v>
      </c>
      <c r="F61" s="57" t="s">
        <v>49</v>
      </c>
    </row>
    <row r="62" spans="1:6" s="10" customFormat="1" ht="15" customHeight="1">
      <c r="A62" s="58"/>
      <c r="B62" s="16" t="s">
        <v>53</v>
      </c>
      <c r="C62" s="17"/>
      <c r="D62" s="16"/>
      <c r="E62" s="17"/>
      <c r="F62" s="59" t="s">
        <v>54</v>
      </c>
    </row>
    <row r="63" spans="1:6" s="10" customFormat="1" ht="15" customHeight="1">
      <c r="A63" s="60" t="s">
        <v>108</v>
      </c>
      <c r="B63" s="24">
        <f>F59</f>
        <v>0</v>
      </c>
      <c r="C63" s="52">
        <f>PMT($C$5/12,$E$4,$C$3,0)</f>
        <v>0</v>
      </c>
      <c r="D63" s="26">
        <f t="shared" si="1"/>
        <v>0</v>
      </c>
      <c r="E63" s="24">
        <f>-B63*$C$5/12</f>
        <v>0</v>
      </c>
      <c r="F63" s="61">
        <f>B63+D63</f>
        <v>0</v>
      </c>
    </row>
    <row r="64" spans="1:6" s="10" customFormat="1" ht="15" customHeight="1">
      <c r="A64" s="51" t="s">
        <v>109</v>
      </c>
      <c r="B64" s="18">
        <f t="shared" si="3"/>
        <v>0</v>
      </c>
      <c r="C64" s="52">
        <f t="shared" ref="C64:C74" si="14">PMT($C$5/12,$E$4,$C$3,0)</f>
        <v>0</v>
      </c>
      <c r="D64" s="32">
        <f t="shared" si="1"/>
        <v>0</v>
      </c>
      <c r="E64" s="18">
        <f t="shared" ref="E64:E74" si="15">-B64*$C$5/12</f>
        <v>0</v>
      </c>
      <c r="F64" s="62">
        <f t="shared" ref="F64:F74" si="16">B64+D64</f>
        <v>0</v>
      </c>
    </row>
    <row r="65" spans="1:6" s="10" customFormat="1" ht="15" customHeight="1">
      <c r="A65" s="51" t="s">
        <v>110</v>
      </c>
      <c r="B65" s="18">
        <f t="shared" si="3"/>
        <v>0</v>
      </c>
      <c r="C65" s="52">
        <f t="shared" si="14"/>
        <v>0</v>
      </c>
      <c r="D65" s="32">
        <f t="shared" si="1"/>
        <v>0</v>
      </c>
      <c r="E65" s="18">
        <f t="shared" si="15"/>
        <v>0</v>
      </c>
      <c r="F65" s="62">
        <f t="shared" si="16"/>
        <v>0</v>
      </c>
    </row>
    <row r="66" spans="1:6" s="10" customFormat="1" ht="15" customHeight="1">
      <c r="A66" s="51" t="s">
        <v>111</v>
      </c>
      <c r="B66" s="18">
        <f t="shared" si="3"/>
        <v>0</v>
      </c>
      <c r="C66" s="52">
        <f t="shared" si="14"/>
        <v>0</v>
      </c>
      <c r="D66" s="32">
        <f t="shared" si="1"/>
        <v>0</v>
      </c>
      <c r="E66" s="18">
        <f t="shared" si="15"/>
        <v>0</v>
      </c>
      <c r="F66" s="62">
        <f t="shared" si="16"/>
        <v>0</v>
      </c>
    </row>
    <row r="67" spans="1:6" s="10" customFormat="1" ht="15" customHeight="1">
      <c r="A67" s="51" t="s">
        <v>112</v>
      </c>
      <c r="B67" s="18">
        <f t="shared" si="3"/>
        <v>0</v>
      </c>
      <c r="C67" s="52">
        <f t="shared" si="14"/>
        <v>0</v>
      </c>
      <c r="D67" s="32">
        <f t="shared" si="1"/>
        <v>0</v>
      </c>
      <c r="E67" s="18">
        <f t="shared" si="15"/>
        <v>0</v>
      </c>
      <c r="F67" s="62">
        <f t="shared" si="16"/>
        <v>0</v>
      </c>
    </row>
    <row r="68" spans="1:6" s="10" customFormat="1" ht="15" customHeight="1">
      <c r="A68" s="51" t="s">
        <v>113</v>
      </c>
      <c r="B68" s="18">
        <f t="shared" si="3"/>
        <v>0</v>
      </c>
      <c r="C68" s="52">
        <f t="shared" si="14"/>
        <v>0</v>
      </c>
      <c r="D68" s="32">
        <f t="shared" si="1"/>
        <v>0</v>
      </c>
      <c r="E68" s="18">
        <f t="shared" si="15"/>
        <v>0</v>
      </c>
      <c r="F68" s="62">
        <f t="shared" si="16"/>
        <v>0</v>
      </c>
    </row>
    <row r="69" spans="1:6" s="10" customFormat="1" ht="15" customHeight="1">
      <c r="A69" s="51" t="s">
        <v>114</v>
      </c>
      <c r="B69" s="18">
        <f t="shared" si="3"/>
        <v>0</v>
      </c>
      <c r="C69" s="52">
        <f t="shared" si="14"/>
        <v>0</v>
      </c>
      <c r="D69" s="32">
        <f t="shared" si="1"/>
        <v>0</v>
      </c>
      <c r="E69" s="18">
        <f t="shared" si="15"/>
        <v>0</v>
      </c>
      <c r="F69" s="62">
        <f t="shared" si="16"/>
        <v>0</v>
      </c>
    </row>
    <row r="70" spans="1:6" s="10" customFormat="1" ht="15" customHeight="1">
      <c r="A70" s="51" t="s">
        <v>115</v>
      </c>
      <c r="B70" s="18">
        <f t="shared" si="3"/>
        <v>0</v>
      </c>
      <c r="C70" s="52">
        <f t="shared" si="14"/>
        <v>0</v>
      </c>
      <c r="D70" s="32">
        <f t="shared" si="1"/>
        <v>0</v>
      </c>
      <c r="E70" s="18">
        <f t="shared" si="15"/>
        <v>0</v>
      </c>
      <c r="F70" s="62">
        <f t="shared" si="16"/>
        <v>0</v>
      </c>
    </row>
    <row r="71" spans="1:6" s="10" customFormat="1" ht="15" customHeight="1">
      <c r="A71" s="51" t="s">
        <v>116</v>
      </c>
      <c r="B71" s="18">
        <f t="shared" si="3"/>
        <v>0</v>
      </c>
      <c r="C71" s="52">
        <f t="shared" si="14"/>
        <v>0</v>
      </c>
      <c r="D71" s="32">
        <f t="shared" si="1"/>
        <v>0</v>
      </c>
      <c r="E71" s="18">
        <f t="shared" si="15"/>
        <v>0</v>
      </c>
      <c r="F71" s="62">
        <f t="shared" si="16"/>
        <v>0</v>
      </c>
    </row>
    <row r="72" spans="1:6" s="10" customFormat="1" ht="15" customHeight="1">
      <c r="A72" s="51" t="s">
        <v>117</v>
      </c>
      <c r="B72" s="18">
        <f t="shared" si="3"/>
        <v>0</v>
      </c>
      <c r="C72" s="52">
        <f t="shared" si="14"/>
        <v>0</v>
      </c>
      <c r="D72" s="32">
        <f t="shared" si="1"/>
        <v>0</v>
      </c>
      <c r="E72" s="18">
        <f t="shared" si="15"/>
        <v>0</v>
      </c>
      <c r="F72" s="62">
        <f t="shared" si="16"/>
        <v>0</v>
      </c>
    </row>
    <row r="73" spans="1:6" s="10" customFormat="1" ht="15" customHeight="1">
      <c r="A73" s="51" t="s">
        <v>118</v>
      </c>
      <c r="B73" s="18">
        <f t="shared" si="3"/>
        <v>0</v>
      </c>
      <c r="C73" s="52">
        <f t="shared" si="14"/>
        <v>0</v>
      </c>
      <c r="D73" s="32">
        <f t="shared" si="1"/>
        <v>0</v>
      </c>
      <c r="E73" s="18">
        <f t="shared" si="15"/>
        <v>0</v>
      </c>
      <c r="F73" s="62">
        <f t="shared" si="16"/>
        <v>0</v>
      </c>
    </row>
    <row r="74" spans="1:6" s="10" customFormat="1" ht="15" customHeight="1">
      <c r="A74" s="63" t="s">
        <v>119</v>
      </c>
      <c r="B74" s="27">
        <f t="shared" si="3"/>
        <v>0</v>
      </c>
      <c r="C74" s="52">
        <f t="shared" si="14"/>
        <v>0</v>
      </c>
      <c r="D74" s="28">
        <f>C74-E74</f>
        <v>0</v>
      </c>
      <c r="E74" s="27">
        <f t="shared" si="15"/>
        <v>0</v>
      </c>
      <c r="F74" s="64">
        <f t="shared" si="16"/>
        <v>0</v>
      </c>
    </row>
    <row r="75" spans="1:6" s="10" customFormat="1" ht="15" customHeight="1">
      <c r="A75" s="54" t="s">
        <v>67</v>
      </c>
      <c r="B75" s="20" t="s">
        <v>120</v>
      </c>
      <c r="C75" s="21">
        <f>SUM(D63:D74)</f>
        <v>0</v>
      </c>
      <c r="D75" s="22">
        <f>SUM(D63:D74)</f>
        <v>0</v>
      </c>
      <c r="E75" s="33">
        <f>SUM(E63:E74)</f>
        <v>0</v>
      </c>
      <c r="F75" s="65"/>
    </row>
    <row r="76" spans="1:6" s="35" customFormat="1" ht="15" customHeight="1">
      <c r="A76" s="66" t="s">
        <v>121</v>
      </c>
      <c r="B76" s="34">
        <f>F74</f>
        <v>0</v>
      </c>
      <c r="C76" s="67">
        <f>PMT($C$5/12,$E$4,$C$3,0)</f>
        <v>0</v>
      </c>
      <c r="D76" s="34">
        <f t="shared" ref="D76:D100" si="17">C76-E76</f>
        <v>0</v>
      </c>
      <c r="E76" s="67">
        <f>-B76*$C$5/12</f>
        <v>0</v>
      </c>
      <c r="F76" s="68">
        <f>B76+D76</f>
        <v>0</v>
      </c>
    </row>
    <row r="77" spans="1:6" s="35" customFormat="1" ht="15" customHeight="1">
      <c r="A77" s="66" t="s">
        <v>122</v>
      </c>
      <c r="B77" s="34">
        <f t="shared" ref="B77:B96" si="18">F76</f>
        <v>0</v>
      </c>
      <c r="C77" s="67">
        <f t="shared" ref="C77:C87" si="19">PMT($C$5/12,$E$4,$C$3,0)</f>
        <v>0</v>
      </c>
      <c r="D77" s="34">
        <f t="shared" si="17"/>
        <v>0</v>
      </c>
      <c r="E77" s="67">
        <f t="shared" ref="E77:E87" si="20">-B77*$C$5/12</f>
        <v>0</v>
      </c>
      <c r="F77" s="68">
        <f t="shared" ref="F77:F87" si="21">B77+D77</f>
        <v>0</v>
      </c>
    </row>
    <row r="78" spans="1:6" s="35" customFormat="1" ht="15" customHeight="1">
      <c r="A78" s="66" t="s">
        <v>123</v>
      </c>
      <c r="B78" s="34">
        <f t="shared" si="18"/>
        <v>0</v>
      </c>
      <c r="C78" s="67">
        <f t="shared" si="19"/>
        <v>0</v>
      </c>
      <c r="D78" s="34">
        <f t="shared" si="17"/>
        <v>0</v>
      </c>
      <c r="E78" s="67">
        <f t="shared" si="20"/>
        <v>0</v>
      </c>
      <c r="F78" s="68">
        <f t="shared" si="21"/>
        <v>0</v>
      </c>
    </row>
    <row r="79" spans="1:6" s="35" customFormat="1" ht="15" customHeight="1">
      <c r="A79" s="66" t="s">
        <v>124</v>
      </c>
      <c r="B79" s="34">
        <f t="shared" si="18"/>
        <v>0</v>
      </c>
      <c r="C79" s="67">
        <f t="shared" si="19"/>
        <v>0</v>
      </c>
      <c r="D79" s="34">
        <f t="shared" si="17"/>
        <v>0</v>
      </c>
      <c r="E79" s="67">
        <f t="shared" si="20"/>
        <v>0</v>
      </c>
      <c r="F79" s="68">
        <f t="shared" si="21"/>
        <v>0</v>
      </c>
    </row>
    <row r="80" spans="1:6" s="35" customFormat="1" ht="15" customHeight="1">
      <c r="A80" s="66" t="s">
        <v>125</v>
      </c>
      <c r="B80" s="34">
        <f t="shared" si="18"/>
        <v>0</v>
      </c>
      <c r="C80" s="67">
        <f t="shared" si="19"/>
        <v>0</v>
      </c>
      <c r="D80" s="34">
        <f t="shared" si="17"/>
        <v>0</v>
      </c>
      <c r="E80" s="67">
        <f t="shared" si="20"/>
        <v>0</v>
      </c>
      <c r="F80" s="68">
        <f t="shared" si="21"/>
        <v>0</v>
      </c>
    </row>
    <row r="81" spans="1:6" s="35" customFormat="1" ht="15" customHeight="1">
      <c r="A81" s="66" t="s">
        <v>126</v>
      </c>
      <c r="B81" s="34">
        <f t="shared" si="18"/>
        <v>0</v>
      </c>
      <c r="C81" s="67">
        <f t="shared" si="19"/>
        <v>0</v>
      </c>
      <c r="D81" s="34">
        <f t="shared" si="17"/>
        <v>0</v>
      </c>
      <c r="E81" s="67">
        <f t="shared" si="20"/>
        <v>0</v>
      </c>
      <c r="F81" s="68">
        <f t="shared" si="21"/>
        <v>0</v>
      </c>
    </row>
    <row r="82" spans="1:6" s="35" customFormat="1" ht="15" customHeight="1">
      <c r="A82" s="66" t="s">
        <v>127</v>
      </c>
      <c r="B82" s="34">
        <f t="shared" si="18"/>
        <v>0</v>
      </c>
      <c r="C82" s="67">
        <f t="shared" si="19"/>
        <v>0</v>
      </c>
      <c r="D82" s="34">
        <f t="shared" si="17"/>
        <v>0</v>
      </c>
      <c r="E82" s="67">
        <f t="shared" si="20"/>
        <v>0</v>
      </c>
      <c r="F82" s="68">
        <f t="shared" si="21"/>
        <v>0</v>
      </c>
    </row>
    <row r="83" spans="1:6" s="35" customFormat="1" ht="15" customHeight="1">
      <c r="A83" s="66" t="s">
        <v>128</v>
      </c>
      <c r="B83" s="34">
        <f t="shared" si="18"/>
        <v>0</v>
      </c>
      <c r="C83" s="67">
        <f t="shared" si="19"/>
        <v>0</v>
      </c>
      <c r="D83" s="34">
        <f t="shared" si="17"/>
        <v>0</v>
      </c>
      <c r="E83" s="67">
        <f t="shared" si="20"/>
        <v>0</v>
      </c>
      <c r="F83" s="68">
        <f t="shared" si="21"/>
        <v>0</v>
      </c>
    </row>
    <row r="84" spans="1:6" s="35" customFormat="1" ht="15" customHeight="1">
      <c r="A84" s="66" t="s">
        <v>129</v>
      </c>
      <c r="B84" s="34">
        <f t="shared" si="18"/>
        <v>0</v>
      </c>
      <c r="C84" s="67">
        <f t="shared" si="19"/>
        <v>0</v>
      </c>
      <c r="D84" s="34">
        <f t="shared" si="17"/>
        <v>0</v>
      </c>
      <c r="E84" s="67">
        <f t="shared" si="20"/>
        <v>0</v>
      </c>
      <c r="F84" s="68">
        <f t="shared" si="21"/>
        <v>0</v>
      </c>
    </row>
    <row r="85" spans="1:6" s="35" customFormat="1" ht="15" customHeight="1">
      <c r="A85" s="66" t="s">
        <v>130</v>
      </c>
      <c r="B85" s="34">
        <f t="shared" si="18"/>
        <v>0</v>
      </c>
      <c r="C85" s="67">
        <f t="shared" si="19"/>
        <v>0</v>
      </c>
      <c r="D85" s="34">
        <f t="shared" si="17"/>
        <v>0</v>
      </c>
      <c r="E85" s="67">
        <f t="shared" si="20"/>
        <v>0</v>
      </c>
      <c r="F85" s="68">
        <f t="shared" si="21"/>
        <v>0</v>
      </c>
    </row>
    <row r="86" spans="1:6" s="35" customFormat="1" ht="15" customHeight="1">
      <c r="A86" s="66" t="s">
        <v>131</v>
      </c>
      <c r="B86" s="34">
        <f t="shared" si="18"/>
        <v>0</v>
      </c>
      <c r="C86" s="67">
        <f t="shared" si="19"/>
        <v>0</v>
      </c>
      <c r="D86" s="34">
        <f t="shared" si="17"/>
        <v>0</v>
      </c>
      <c r="E86" s="67">
        <f t="shared" si="20"/>
        <v>0</v>
      </c>
      <c r="F86" s="68">
        <f t="shared" si="21"/>
        <v>0</v>
      </c>
    </row>
    <row r="87" spans="1:6" s="35" customFormat="1" ht="15" customHeight="1">
      <c r="A87" s="66" t="s">
        <v>132</v>
      </c>
      <c r="B87" s="34">
        <f t="shared" si="18"/>
        <v>0</v>
      </c>
      <c r="C87" s="67">
        <f t="shared" si="19"/>
        <v>0</v>
      </c>
      <c r="D87" s="34">
        <f t="shared" si="17"/>
        <v>0</v>
      </c>
      <c r="E87" s="67">
        <f t="shared" si="20"/>
        <v>0</v>
      </c>
      <c r="F87" s="68">
        <f t="shared" si="21"/>
        <v>0</v>
      </c>
    </row>
    <row r="88" spans="1:6" s="35" customFormat="1" ht="15" customHeight="1">
      <c r="A88" s="69" t="s">
        <v>67</v>
      </c>
      <c r="B88" s="36" t="s">
        <v>133</v>
      </c>
      <c r="C88" s="37">
        <f>SUM(C76:C87)</f>
        <v>0</v>
      </c>
      <c r="D88" s="38">
        <f>SUM(D76:D87)</f>
        <v>0</v>
      </c>
      <c r="E88" s="37">
        <f>SUM(E76:E87)</f>
        <v>0</v>
      </c>
      <c r="F88" s="70"/>
    </row>
    <row r="89" spans="1:6" s="35" customFormat="1" ht="15" customHeight="1">
      <c r="A89" s="66" t="s">
        <v>134</v>
      </c>
      <c r="B89" s="34">
        <f>F87</f>
        <v>0</v>
      </c>
      <c r="C89" s="67">
        <f>PMT($C$5/12,$E$4,$C$3,0)</f>
        <v>0</v>
      </c>
      <c r="D89" s="34">
        <f t="shared" si="17"/>
        <v>0</v>
      </c>
      <c r="E89" s="67">
        <f>-B89*$C$5/12</f>
        <v>0</v>
      </c>
      <c r="F89" s="68">
        <f>B89+D89</f>
        <v>0</v>
      </c>
    </row>
    <row r="90" spans="1:6" s="35" customFormat="1" ht="15" customHeight="1">
      <c r="A90" s="66" t="s">
        <v>135</v>
      </c>
      <c r="B90" s="34">
        <f t="shared" si="18"/>
        <v>0</v>
      </c>
      <c r="C90" s="67">
        <f t="shared" ref="C90:C100" si="22">PMT($C$5/12,$E$4,$C$3,0)</f>
        <v>0</v>
      </c>
      <c r="D90" s="34">
        <f t="shared" si="17"/>
        <v>0</v>
      </c>
      <c r="E90" s="67">
        <f t="shared" ref="E90:E100" si="23">-B90*$C$5/12</f>
        <v>0</v>
      </c>
      <c r="F90" s="68">
        <f t="shared" ref="F90:F100" si="24">B90+D90</f>
        <v>0</v>
      </c>
    </row>
    <row r="91" spans="1:6" s="35" customFormat="1" ht="15" customHeight="1">
      <c r="A91" s="66" t="s">
        <v>136</v>
      </c>
      <c r="B91" s="34">
        <f t="shared" si="18"/>
        <v>0</v>
      </c>
      <c r="C91" s="67">
        <f t="shared" si="22"/>
        <v>0</v>
      </c>
      <c r="D91" s="34">
        <f t="shared" si="17"/>
        <v>0</v>
      </c>
      <c r="E91" s="67">
        <f t="shared" si="23"/>
        <v>0</v>
      </c>
      <c r="F91" s="68">
        <f t="shared" si="24"/>
        <v>0</v>
      </c>
    </row>
    <row r="92" spans="1:6" s="35" customFormat="1" ht="15" customHeight="1">
      <c r="A92" s="66" t="s">
        <v>137</v>
      </c>
      <c r="B92" s="34">
        <f t="shared" si="18"/>
        <v>0</v>
      </c>
      <c r="C92" s="67">
        <f t="shared" si="22"/>
        <v>0</v>
      </c>
      <c r="D92" s="34">
        <f t="shared" si="17"/>
        <v>0</v>
      </c>
      <c r="E92" s="67">
        <f t="shared" si="23"/>
        <v>0</v>
      </c>
      <c r="F92" s="68">
        <f t="shared" si="24"/>
        <v>0</v>
      </c>
    </row>
    <row r="93" spans="1:6" s="35" customFormat="1" ht="15" customHeight="1">
      <c r="A93" s="66" t="s">
        <v>138</v>
      </c>
      <c r="B93" s="34">
        <f t="shared" si="18"/>
        <v>0</v>
      </c>
      <c r="C93" s="67">
        <f t="shared" si="22"/>
        <v>0</v>
      </c>
      <c r="D93" s="34">
        <f t="shared" si="17"/>
        <v>0</v>
      </c>
      <c r="E93" s="67">
        <f t="shared" si="23"/>
        <v>0</v>
      </c>
      <c r="F93" s="68">
        <f t="shared" si="24"/>
        <v>0</v>
      </c>
    </row>
    <row r="94" spans="1:6" s="35" customFormat="1" ht="15" customHeight="1">
      <c r="A94" s="66" t="s">
        <v>139</v>
      </c>
      <c r="B94" s="34">
        <f t="shared" si="18"/>
        <v>0</v>
      </c>
      <c r="C94" s="67">
        <f t="shared" si="22"/>
        <v>0</v>
      </c>
      <c r="D94" s="34">
        <f t="shared" si="17"/>
        <v>0</v>
      </c>
      <c r="E94" s="67">
        <f t="shared" si="23"/>
        <v>0</v>
      </c>
      <c r="F94" s="68">
        <f t="shared" si="24"/>
        <v>0</v>
      </c>
    </row>
    <row r="95" spans="1:6" s="35" customFormat="1" ht="15" customHeight="1">
      <c r="A95" s="66" t="s">
        <v>140</v>
      </c>
      <c r="B95" s="34">
        <f t="shared" si="18"/>
        <v>0</v>
      </c>
      <c r="C95" s="67">
        <f t="shared" si="22"/>
        <v>0</v>
      </c>
      <c r="D95" s="34">
        <f t="shared" si="17"/>
        <v>0</v>
      </c>
      <c r="E95" s="67">
        <f t="shared" si="23"/>
        <v>0</v>
      </c>
      <c r="F95" s="68">
        <f t="shared" si="24"/>
        <v>0</v>
      </c>
    </row>
    <row r="96" spans="1:6" s="35" customFormat="1" ht="15" customHeight="1">
      <c r="A96" s="66" t="s">
        <v>141</v>
      </c>
      <c r="B96" s="34">
        <f t="shared" si="18"/>
        <v>0</v>
      </c>
      <c r="C96" s="67">
        <f t="shared" si="22"/>
        <v>0</v>
      </c>
      <c r="D96" s="34">
        <f t="shared" si="17"/>
        <v>0</v>
      </c>
      <c r="E96" s="67">
        <f t="shared" si="23"/>
        <v>0</v>
      </c>
      <c r="F96" s="68">
        <f t="shared" si="24"/>
        <v>0</v>
      </c>
    </row>
    <row r="97" spans="1:6" s="35" customFormat="1" ht="15" customHeight="1">
      <c r="A97" s="66" t="s">
        <v>142</v>
      </c>
      <c r="B97" s="34">
        <f>F96</f>
        <v>0</v>
      </c>
      <c r="C97" s="67">
        <f t="shared" si="22"/>
        <v>0</v>
      </c>
      <c r="D97" s="34">
        <f t="shared" si="17"/>
        <v>0</v>
      </c>
      <c r="E97" s="67">
        <f t="shared" si="23"/>
        <v>0</v>
      </c>
      <c r="F97" s="68">
        <f t="shared" si="24"/>
        <v>0</v>
      </c>
    </row>
    <row r="98" spans="1:6" s="35" customFormat="1" ht="15" customHeight="1">
      <c r="A98" s="66" t="s">
        <v>143</v>
      </c>
      <c r="B98" s="34">
        <f>F97</f>
        <v>0</v>
      </c>
      <c r="C98" s="67">
        <f t="shared" si="22"/>
        <v>0</v>
      </c>
      <c r="D98" s="34">
        <f t="shared" si="17"/>
        <v>0</v>
      </c>
      <c r="E98" s="67">
        <f t="shared" si="23"/>
        <v>0</v>
      </c>
      <c r="F98" s="68">
        <f t="shared" si="24"/>
        <v>0</v>
      </c>
    </row>
    <row r="99" spans="1:6" s="35" customFormat="1" ht="15" customHeight="1">
      <c r="A99" s="66" t="s">
        <v>144</v>
      </c>
      <c r="B99" s="34">
        <f>F98</f>
        <v>0</v>
      </c>
      <c r="C99" s="67">
        <f t="shared" si="22"/>
        <v>0</v>
      </c>
      <c r="D99" s="34">
        <f t="shared" si="17"/>
        <v>0</v>
      </c>
      <c r="E99" s="67">
        <f t="shared" si="23"/>
        <v>0</v>
      </c>
      <c r="F99" s="68">
        <f t="shared" si="24"/>
        <v>0</v>
      </c>
    </row>
    <row r="100" spans="1:6" s="35" customFormat="1" ht="15" customHeight="1">
      <c r="A100" s="71" t="s">
        <v>145</v>
      </c>
      <c r="B100" s="39">
        <f>F99</f>
        <v>0</v>
      </c>
      <c r="C100" s="67">
        <f t="shared" si="22"/>
        <v>0</v>
      </c>
      <c r="D100" s="39">
        <f t="shared" si="17"/>
        <v>0</v>
      </c>
      <c r="E100" s="67">
        <f t="shared" si="23"/>
        <v>0</v>
      </c>
      <c r="F100" s="68">
        <f t="shared" si="24"/>
        <v>0</v>
      </c>
    </row>
    <row r="101" spans="1:6" s="35" customFormat="1" ht="15" customHeight="1" thickBot="1">
      <c r="A101" s="72" t="s">
        <v>67</v>
      </c>
      <c r="B101" s="73" t="s">
        <v>146</v>
      </c>
      <c r="C101" s="74">
        <f>SUM(C89:C100)</f>
        <v>0</v>
      </c>
      <c r="D101" s="73">
        <f>SUM(D89:D100)</f>
        <v>0</v>
      </c>
      <c r="E101" s="74">
        <f>SUM(E89:E100)</f>
        <v>0</v>
      </c>
      <c r="F101" s="75"/>
    </row>
    <row r="102" spans="1:6" s="10" customFormat="1" ht="15" customHeight="1">
      <c r="B102" s="19"/>
      <c r="C102" s="19"/>
      <c r="D102" s="19"/>
      <c r="E102" s="19"/>
      <c r="F102" s="19"/>
    </row>
    <row r="103" spans="1:6" s="10" customFormat="1" ht="15" customHeight="1"/>
    <row r="104" spans="1:6" s="10" customFormat="1" ht="15" customHeight="1"/>
    <row r="105" spans="1:6" s="10" customFormat="1" ht="15" customHeight="1"/>
    <row r="106" spans="1:6" s="10" customFormat="1" ht="15" customHeight="1"/>
    <row r="107" spans="1:6" s="10" customFormat="1" ht="15" customHeight="1"/>
    <row r="108" spans="1:6" s="10" customFormat="1" ht="15" customHeight="1"/>
    <row r="109" spans="1:6" s="10" customFormat="1" ht="15" customHeight="1"/>
    <row r="110" spans="1:6" s="10" customFormat="1" ht="15" customHeight="1"/>
    <row r="111" spans="1:6" s="10" customFormat="1" ht="15" customHeight="1"/>
    <row r="112" spans="1:6" s="10" customFormat="1" ht="15" customHeight="1"/>
    <row r="113" s="10" customFormat="1" ht="15" customHeight="1"/>
    <row r="114" s="10" customFormat="1" ht="15" customHeight="1"/>
    <row r="115" s="10" customFormat="1" ht="15" customHeight="1"/>
    <row r="116" s="10" customFormat="1" ht="15" customHeight="1"/>
    <row r="117" s="10" customFormat="1" ht="15" customHeight="1"/>
    <row r="118" s="10" customFormat="1" ht="15" customHeight="1"/>
    <row r="119" s="10" customFormat="1" ht="15" customHeight="1"/>
    <row r="120" s="10" customFormat="1" ht="15" customHeight="1"/>
    <row r="121" s="10" customFormat="1" ht="15" customHeight="1"/>
    <row r="122" s="10" customFormat="1" ht="15" customHeight="1"/>
    <row r="123" s="10" customFormat="1" ht="15" customHeight="1"/>
    <row r="124" s="10" customFormat="1" ht="15" customHeight="1"/>
    <row r="125" s="10" customFormat="1" ht="15" customHeight="1"/>
    <row r="126" s="10" customFormat="1" ht="15" customHeight="1"/>
    <row r="127" s="10" customFormat="1" ht="15" customHeight="1"/>
    <row r="128" s="10" customFormat="1" ht="15" customHeight="1"/>
    <row r="129" s="10" customFormat="1" ht="15" customHeight="1"/>
    <row r="130" s="10" customFormat="1" ht="15" customHeight="1"/>
    <row r="131" s="10" customFormat="1" ht="15" customHeight="1"/>
    <row r="132" s="10" customFormat="1" ht="15" customHeight="1"/>
    <row r="133" s="10" customFormat="1" ht="15" customHeight="1"/>
    <row r="134" s="10" customFormat="1" ht="15" customHeight="1"/>
    <row r="135" s="10" customFormat="1" ht="15" customHeight="1"/>
    <row r="136" s="10" customFormat="1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customSheetViews>
    <customSheetView guid="{54D98F1E-53D0-4851-8E21-D6B23A970F0C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25662571-BA8B-4104-B7BE-8F3787F26F17}" state="hidden" showRuler="0">
      <selection activeCell="C6" sqref="C6"/>
      <pageMargins left="0.78740157499999996" right="0.78740157499999996" top="0.984251969" bottom="0.984251969" header="0.4921259845" footer="0.4921259845"/>
      <headerFooter alignWithMargins="0"/>
    </customSheetView>
    <customSheetView guid="{0543D322-CF98-4D3D-9CC9-E67E6170A3BD}" state="hidden">
      <selection activeCell="C6" sqref="C6"/>
      <pageMargins left="0.78740157499999996" right="0.78740157499999996" top="0.984251969" bottom="0.984251969" header="0.4921259845" footer="0.4921259845"/>
      <headerFooter alignWithMargins="0"/>
    </customSheetView>
  </customSheetViews>
  <mergeCells count="8">
    <mergeCell ref="H1:I2"/>
    <mergeCell ref="A1:F1"/>
    <mergeCell ref="A7:A8"/>
    <mergeCell ref="B7:B8"/>
    <mergeCell ref="C7:C8"/>
    <mergeCell ref="D7:D8"/>
    <mergeCell ref="E7:E8"/>
    <mergeCell ref="F7:F8"/>
  </mergeCells>
  <phoneticPr fontId="3" type="noConversion"/>
  <pageMargins left="0.78740157499999996" right="0.78740157499999996" top="0.984251969" bottom="0.984251969" header="0.4921259845" footer="0.4921259845"/>
  <pageSetup paperSize="0" orientation="portrait" horizontalDpi="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AA57"/>
  <sheetViews>
    <sheetView showGridLines="0" workbookViewId="0">
      <selection activeCell="F12" sqref="F12"/>
    </sheetView>
  </sheetViews>
  <sheetFormatPr baseColWidth="10" defaultColWidth="11.42578125" defaultRowHeight="15"/>
  <cols>
    <col min="1" max="1" width="37" style="84" bestFit="1" customWidth="1"/>
    <col min="2" max="2" width="21.85546875" style="84" bestFit="1" customWidth="1"/>
    <col min="3" max="3" width="23.42578125" style="84" bestFit="1" customWidth="1"/>
    <col min="4" max="4" width="23" style="84" bestFit="1" customWidth="1"/>
    <col min="5" max="5" width="11.140625" style="84" bestFit="1" customWidth="1"/>
    <col min="6" max="6" width="13" style="84" bestFit="1" customWidth="1"/>
    <col min="7" max="7" width="31.5703125" style="84" customWidth="1"/>
    <col min="8" max="16" width="11.42578125" style="84"/>
    <col min="17" max="17" width="20.85546875" style="84" customWidth="1"/>
    <col min="18" max="26" width="11.42578125" style="84"/>
    <col min="27" max="27" width="17.85546875" style="84" bestFit="1" customWidth="1"/>
    <col min="28" max="28" width="13.85546875" style="84" bestFit="1" customWidth="1"/>
    <col min="29" max="16384" width="11.42578125" style="84"/>
  </cols>
  <sheetData>
    <row r="1" spans="1:27" ht="20.100000000000001" customHeight="1" thickBot="1">
      <c r="A1" s="581" t="s">
        <v>408</v>
      </c>
      <c r="B1" s="582"/>
      <c r="C1" s="584"/>
      <c r="G1" s="572" t="s">
        <v>390</v>
      </c>
      <c r="H1" s="572"/>
    </row>
    <row r="2" spans="1:27" ht="15" customHeight="1" thickTop="1">
      <c r="A2" s="112" t="s">
        <v>409</v>
      </c>
      <c r="B2" s="112" t="s">
        <v>399</v>
      </c>
      <c r="C2" s="112" t="s">
        <v>410</v>
      </c>
      <c r="G2" s="572"/>
      <c r="H2" s="572"/>
    </row>
    <row r="3" spans="1:27" ht="15" customHeight="1">
      <c r="A3" s="113" t="s">
        <v>313</v>
      </c>
      <c r="B3" s="113" t="s">
        <v>311</v>
      </c>
      <c r="C3" s="114">
        <v>0.2</v>
      </c>
      <c r="AA3" s="109"/>
    </row>
    <row r="4" spans="1:27" ht="15" customHeight="1">
      <c r="A4" s="113" t="s">
        <v>316</v>
      </c>
      <c r="B4" s="113" t="s">
        <v>310</v>
      </c>
      <c r="C4" s="114">
        <v>0.1</v>
      </c>
      <c r="AA4" s="109"/>
    </row>
    <row r="5" spans="1:27" ht="15" customHeight="1">
      <c r="A5" s="113" t="s">
        <v>312</v>
      </c>
      <c r="B5" s="113"/>
      <c r="C5" s="114">
        <v>5.5E-2</v>
      </c>
      <c r="AA5" s="109"/>
    </row>
    <row r="6" spans="1:27" ht="15" customHeight="1">
      <c r="A6" s="113" t="s">
        <v>411</v>
      </c>
      <c r="B6" s="113"/>
      <c r="C6" s="114">
        <v>2.1000000000000001E-2</v>
      </c>
    </row>
    <row r="7" spans="1:27" ht="15" customHeight="1">
      <c r="A7" s="113" t="s">
        <v>315</v>
      </c>
      <c r="B7" s="113"/>
      <c r="C7" s="114">
        <v>0</v>
      </c>
    </row>
    <row r="8" spans="1:27" ht="15" customHeight="1">
      <c r="A8" s="113" t="s">
        <v>314</v>
      </c>
      <c r="B8" s="113"/>
      <c r="C8" s="113"/>
    </row>
    <row r="9" spans="1:27" ht="15" customHeight="1">
      <c r="A9" s="113" t="s">
        <v>394</v>
      </c>
      <c r="B9" s="113"/>
      <c r="C9" s="113"/>
    </row>
    <row r="10" spans="1:27" ht="15" customHeight="1">
      <c r="A10" s="113" t="s">
        <v>395</v>
      </c>
      <c r="B10" s="113"/>
      <c r="C10" s="113"/>
      <c r="Z10" s="84" t="s">
        <v>393</v>
      </c>
    </row>
    <row r="11" spans="1:27" ht="15" customHeight="1"/>
    <row r="12" spans="1:27" ht="15" customHeight="1"/>
    <row r="13" spans="1:27" ht="20.100000000000001" customHeight="1" thickBot="1">
      <c r="A13" s="581" t="s">
        <v>377</v>
      </c>
      <c r="B13" s="582"/>
      <c r="C13" s="583"/>
    </row>
    <row r="14" spans="1:27" ht="15" customHeight="1" thickTop="1">
      <c r="A14" s="141" t="s">
        <v>376</v>
      </c>
      <c r="B14" s="116">
        <v>0.8</v>
      </c>
      <c r="C14" s="130" t="s">
        <v>403</v>
      </c>
    </row>
    <row r="15" spans="1:27" ht="15" customHeight="1">
      <c r="A15" s="142" t="s">
        <v>412</v>
      </c>
      <c r="B15" s="117">
        <v>0.35</v>
      </c>
      <c r="C15" s="131" t="s">
        <v>402</v>
      </c>
    </row>
    <row r="16" spans="1:27" ht="15" customHeight="1">
      <c r="A16" s="125"/>
      <c r="B16" s="126"/>
      <c r="C16" s="127"/>
    </row>
    <row r="17" spans="1:6" ht="20.100000000000001" customHeight="1" thickBot="1">
      <c r="A17" s="581" t="s">
        <v>416</v>
      </c>
      <c r="B17" s="582"/>
      <c r="C17" s="583"/>
    </row>
    <row r="18" spans="1:6" ht="15" customHeight="1" thickTop="1">
      <c r="A18" s="141" t="s">
        <v>405</v>
      </c>
      <c r="B18" s="116">
        <v>0.45</v>
      </c>
      <c r="C18" s="130" t="s">
        <v>403</v>
      </c>
    </row>
    <row r="19" spans="1:6" ht="15" customHeight="1">
      <c r="A19" s="142" t="s">
        <v>412</v>
      </c>
      <c r="B19" s="115" t="s">
        <v>391</v>
      </c>
      <c r="C19" s="111" t="s">
        <v>392</v>
      </c>
    </row>
    <row r="20" spans="1:6" ht="15" customHeight="1">
      <c r="A20" s="125"/>
      <c r="B20" s="128"/>
      <c r="C20" s="129"/>
    </row>
    <row r="21" spans="1:6" ht="20.100000000000001" customHeight="1" thickBot="1">
      <c r="A21" s="581" t="s">
        <v>404</v>
      </c>
      <c r="B21" s="582"/>
      <c r="C21" s="583"/>
    </row>
    <row r="22" spans="1:6" ht="15" customHeight="1" thickTop="1">
      <c r="A22" s="141" t="s">
        <v>413</v>
      </c>
      <c r="B22" s="116">
        <v>0.33</v>
      </c>
      <c r="C22" s="130" t="s">
        <v>419</v>
      </c>
    </row>
    <row r="23" spans="1:6" ht="15" customHeight="1">
      <c r="A23" s="142" t="s">
        <v>412</v>
      </c>
      <c r="B23" s="117">
        <v>0.25</v>
      </c>
      <c r="C23" s="131" t="s">
        <v>419</v>
      </c>
    </row>
    <row r="24" spans="1:6" ht="15" customHeight="1">
      <c r="A24" s="125"/>
      <c r="B24" s="126"/>
      <c r="C24" s="127"/>
    </row>
    <row r="25" spans="1:6" ht="20.100000000000001" customHeight="1" thickBot="1">
      <c r="A25" s="578" t="s">
        <v>375</v>
      </c>
      <c r="B25" s="579"/>
      <c r="C25" s="579"/>
      <c r="D25" s="579"/>
      <c r="E25" s="579"/>
      <c r="F25" s="583"/>
    </row>
    <row r="26" spans="1:6" ht="15" customHeight="1" thickTop="1">
      <c r="A26" s="132" t="s">
        <v>414</v>
      </c>
      <c r="B26" s="120" t="s">
        <v>371</v>
      </c>
      <c r="C26" s="112" t="s">
        <v>372</v>
      </c>
      <c r="D26" s="112" t="s">
        <v>373</v>
      </c>
      <c r="E26" s="112" t="s">
        <v>160</v>
      </c>
      <c r="F26" s="133"/>
    </row>
    <row r="27" spans="1:6" ht="15" customHeight="1">
      <c r="A27" s="134" t="s">
        <v>368</v>
      </c>
      <c r="B27" s="118">
        <v>12.8</v>
      </c>
      <c r="C27" s="119">
        <v>0.1</v>
      </c>
      <c r="D27" s="119">
        <v>1</v>
      </c>
      <c r="E27" s="112">
        <f>SUM(B27:D27)</f>
        <v>13.9</v>
      </c>
      <c r="F27" s="135" t="s">
        <v>415</v>
      </c>
    </row>
    <row r="28" spans="1:6" ht="15" customHeight="1">
      <c r="A28" s="134" t="s">
        <v>370</v>
      </c>
      <c r="B28" s="118">
        <v>22</v>
      </c>
      <c r="C28" s="119">
        <v>0.2</v>
      </c>
      <c r="D28" s="119">
        <v>2.2000000000000002</v>
      </c>
      <c r="E28" s="112">
        <f>SUM(B28:D28)</f>
        <v>24.4</v>
      </c>
      <c r="F28" s="135" t="s">
        <v>415</v>
      </c>
    </row>
    <row r="29" spans="1:6" ht="15" customHeight="1">
      <c r="A29" s="134" t="s">
        <v>374</v>
      </c>
      <c r="B29" s="118">
        <v>22</v>
      </c>
      <c r="C29" s="119">
        <v>0.3</v>
      </c>
      <c r="D29" s="119">
        <v>1.7</v>
      </c>
      <c r="E29" s="112">
        <f>SUM(B29:D29)</f>
        <v>24</v>
      </c>
      <c r="F29" s="135" t="s">
        <v>415</v>
      </c>
    </row>
    <row r="30" spans="1:6" ht="15" customHeight="1">
      <c r="A30" s="136" t="s">
        <v>369</v>
      </c>
      <c r="B30" s="137">
        <v>22</v>
      </c>
      <c r="C30" s="138">
        <v>0.1</v>
      </c>
      <c r="D30" s="138">
        <v>2.2000000000000002</v>
      </c>
      <c r="E30" s="139">
        <f>SUM(B30:D30)</f>
        <v>24.3</v>
      </c>
      <c r="F30" s="140" t="s">
        <v>415</v>
      </c>
    </row>
    <row r="31" spans="1:6" ht="15" customHeight="1">
      <c r="A31" s="110"/>
      <c r="B31" s="110"/>
    </row>
    <row r="32" spans="1:6" ht="20.100000000000001" customHeight="1">
      <c r="A32" s="578" t="s">
        <v>417</v>
      </c>
      <c r="B32" s="579"/>
      <c r="C32" s="579"/>
      <c r="D32" s="579"/>
      <c r="E32" s="579"/>
      <c r="F32" s="580"/>
    </row>
    <row r="33" spans="1:6" ht="15" customHeight="1">
      <c r="A33" s="132" t="s">
        <v>414</v>
      </c>
      <c r="B33" s="121" t="s">
        <v>371</v>
      </c>
      <c r="C33" s="122" t="s">
        <v>372</v>
      </c>
      <c r="D33" s="122" t="s">
        <v>373</v>
      </c>
      <c r="E33" s="122" t="s">
        <v>160</v>
      </c>
      <c r="F33" s="133"/>
    </row>
    <row r="34" spans="1:6" ht="15" customHeight="1">
      <c r="A34" s="143" t="s">
        <v>368</v>
      </c>
      <c r="B34" s="124">
        <f>12.8*0.25</f>
        <v>3.2</v>
      </c>
      <c r="C34" s="119">
        <v>0.1</v>
      </c>
      <c r="D34" s="119">
        <v>1</v>
      </c>
      <c r="E34" s="112">
        <f>SUM(B34:D34)</f>
        <v>4.3000000000000007</v>
      </c>
      <c r="F34" s="135" t="s">
        <v>415</v>
      </c>
    </row>
    <row r="35" spans="1:6" ht="15" customHeight="1">
      <c r="A35" s="143" t="s">
        <v>370</v>
      </c>
      <c r="B35" s="118">
        <f>22*0.25</f>
        <v>5.5</v>
      </c>
      <c r="C35" s="119">
        <v>0.2</v>
      </c>
      <c r="D35" s="119">
        <v>2.2000000000000002</v>
      </c>
      <c r="E35" s="112">
        <f>SUM(B35:D35)</f>
        <v>7.9</v>
      </c>
      <c r="F35" s="135" t="s">
        <v>415</v>
      </c>
    </row>
    <row r="36" spans="1:6" ht="15" customHeight="1">
      <c r="A36" s="143" t="s">
        <v>374</v>
      </c>
      <c r="B36" s="118">
        <f>22*0.25</f>
        <v>5.5</v>
      </c>
      <c r="C36" s="119">
        <v>0.3</v>
      </c>
      <c r="D36" s="119">
        <v>1.7</v>
      </c>
      <c r="E36" s="112">
        <f>SUM(B36:D36)</f>
        <v>7.5</v>
      </c>
      <c r="F36" s="135" t="s">
        <v>415</v>
      </c>
    </row>
    <row r="37" spans="1:6" ht="15" customHeight="1">
      <c r="A37" s="144" t="s">
        <v>369</v>
      </c>
      <c r="B37" s="137">
        <f>22*0.25</f>
        <v>5.5</v>
      </c>
      <c r="C37" s="138">
        <v>0.1</v>
      </c>
      <c r="D37" s="138">
        <v>2.2000000000000002</v>
      </c>
      <c r="E37" s="139">
        <f>SUM(B37:D37)</f>
        <v>7.8</v>
      </c>
      <c r="F37" s="140" t="s">
        <v>415</v>
      </c>
    </row>
    <row r="38" spans="1:6" ht="15" customHeight="1">
      <c r="A38" s="123"/>
      <c r="B38" s="118"/>
      <c r="C38" s="119"/>
      <c r="D38" s="119"/>
      <c r="E38" s="112"/>
      <c r="F38" s="85"/>
    </row>
    <row r="39" spans="1:6" ht="20.100000000000001" customHeight="1">
      <c r="A39" s="578" t="s">
        <v>418</v>
      </c>
      <c r="B39" s="579"/>
      <c r="C39" s="579"/>
      <c r="D39" s="579"/>
      <c r="E39" s="579"/>
      <c r="F39" s="580"/>
    </row>
    <row r="40" spans="1:6" ht="15" customHeight="1">
      <c r="A40" s="132" t="s">
        <v>414</v>
      </c>
      <c r="B40" s="120" t="s">
        <v>371</v>
      </c>
      <c r="C40" s="112" t="s">
        <v>372</v>
      </c>
      <c r="D40" s="112" t="s">
        <v>373</v>
      </c>
      <c r="E40" s="112" t="s">
        <v>160</v>
      </c>
      <c r="F40" s="133"/>
    </row>
    <row r="41" spans="1:6" ht="15" customHeight="1">
      <c r="A41" s="145" t="s">
        <v>368</v>
      </c>
      <c r="B41" s="124">
        <f>12.8*0.5</f>
        <v>6.4</v>
      </c>
      <c r="C41" s="119">
        <v>0.1</v>
      </c>
      <c r="D41" s="119">
        <v>1</v>
      </c>
      <c r="E41" s="112">
        <f>SUM(B41:D41)</f>
        <v>7.5</v>
      </c>
      <c r="F41" s="135" t="s">
        <v>415</v>
      </c>
    </row>
    <row r="42" spans="1:6" ht="15" customHeight="1">
      <c r="A42" s="145" t="s">
        <v>370</v>
      </c>
      <c r="B42" s="118">
        <f>22*0.5</f>
        <v>11</v>
      </c>
      <c r="C42" s="119">
        <v>0.2</v>
      </c>
      <c r="D42" s="119">
        <v>2.2000000000000002</v>
      </c>
      <c r="E42" s="112">
        <f>SUM(B42:D42)</f>
        <v>13.399999999999999</v>
      </c>
      <c r="F42" s="135" t="s">
        <v>415</v>
      </c>
    </row>
    <row r="43" spans="1:6" ht="15" customHeight="1">
      <c r="A43" s="145" t="s">
        <v>374</v>
      </c>
      <c r="B43" s="118">
        <f>22*0.5</f>
        <v>11</v>
      </c>
      <c r="C43" s="119">
        <v>0.3</v>
      </c>
      <c r="D43" s="119">
        <v>1.7</v>
      </c>
      <c r="E43" s="112">
        <f>SUM(B43:D43)</f>
        <v>13</v>
      </c>
      <c r="F43" s="135" t="s">
        <v>415</v>
      </c>
    </row>
    <row r="44" spans="1:6" ht="15" customHeight="1">
      <c r="A44" s="146" t="s">
        <v>369</v>
      </c>
      <c r="B44" s="137">
        <f>22*0.5</f>
        <v>11</v>
      </c>
      <c r="C44" s="138">
        <v>0.1</v>
      </c>
      <c r="D44" s="138">
        <v>2.2000000000000002</v>
      </c>
      <c r="E44" s="139">
        <f>SUM(B44:D44)</f>
        <v>13.3</v>
      </c>
      <c r="F44" s="140" t="s">
        <v>415</v>
      </c>
    </row>
    <row r="45" spans="1:6" ht="15" customHeight="1">
      <c r="A45" s="123"/>
      <c r="B45" s="118"/>
      <c r="C45" s="119"/>
      <c r="D45" s="119"/>
      <c r="E45" s="112"/>
      <c r="F45" s="85"/>
    </row>
    <row r="46" spans="1:6" ht="20.100000000000001" customHeight="1">
      <c r="A46" s="578" t="s">
        <v>420</v>
      </c>
      <c r="B46" s="579"/>
      <c r="C46" s="579"/>
      <c r="D46" s="579"/>
      <c r="E46" s="579"/>
      <c r="F46" s="580"/>
    </row>
    <row r="47" spans="1:6" ht="15" customHeight="1">
      <c r="A47" s="132" t="s">
        <v>414</v>
      </c>
      <c r="B47" s="120" t="s">
        <v>371</v>
      </c>
      <c r="C47" s="112" t="s">
        <v>372</v>
      </c>
      <c r="D47" s="112" t="s">
        <v>373</v>
      </c>
      <c r="E47" s="112" t="s">
        <v>160</v>
      </c>
      <c r="F47" s="133"/>
    </row>
    <row r="48" spans="1:6" ht="15" customHeight="1">
      <c r="A48" s="145" t="s">
        <v>368</v>
      </c>
      <c r="B48" s="124">
        <f>12.8*0.75</f>
        <v>9.6000000000000014</v>
      </c>
      <c r="C48" s="119">
        <v>0.1</v>
      </c>
      <c r="D48" s="119">
        <v>1</v>
      </c>
      <c r="E48" s="112">
        <f>SUM(B48:D48)</f>
        <v>10.700000000000001</v>
      </c>
      <c r="F48" s="135" t="s">
        <v>415</v>
      </c>
    </row>
    <row r="49" spans="1:6" ht="15" customHeight="1">
      <c r="A49" s="145" t="s">
        <v>370</v>
      </c>
      <c r="B49" s="118">
        <f>22*0.75</f>
        <v>16.5</v>
      </c>
      <c r="C49" s="119">
        <v>0.2</v>
      </c>
      <c r="D49" s="119">
        <v>2.2000000000000002</v>
      </c>
      <c r="E49" s="112">
        <f>SUM(B49:D49)</f>
        <v>18.899999999999999</v>
      </c>
      <c r="F49" s="135" t="s">
        <v>415</v>
      </c>
    </row>
    <row r="50" spans="1:6" ht="15" customHeight="1">
      <c r="A50" s="145" t="s">
        <v>374</v>
      </c>
      <c r="B50" s="118">
        <f t="shared" ref="B50:B51" si="0">22*0.75</f>
        <v>16.5</v>
      </c>
      <c r="C50" s="119">
        <v>0.3</v>
      </c>
      <c r="D50" s="119">
        <v>1.7</v>
      </c>
      <c r="E50" s="112">
        <f>SUM(B50:D50)</f>
        <v>18.5</v>
      </c>
      <c r="F50" s="135" t="s">
        <v>415</v>
      </c>
    </row>
    <row r="51" spans="1:6" ht="15" customHeight="1">
      <c r="A51" s="146" t="s">
        <v>369</v>
      </c>
      <c r="B51" s="137">
        <f t="shared" si="0"/>
        <v>16.5</v>
      </c>
      <c r="C51" s="138">
        <v>0.1</v>
      </c>
      <c r="D51" s="138">
        <v>2.2000000000000002</v>
      </c>
      <c r="E51" s="139">
        <f>SUM(B51:D51)</f>
        <v>18.8</v>
      </c>
      <c r="F51" s="140" t="s">
        <v>415</v>
      </c>
    </row>
    <row r="52" spans="1:6" ht="15" customHeight="1"/>
    <row r="53" spans="1:6" ht="15" customHeight="1"/>
    <row r="54" spans="1:6" ht="15" customHeight="1"/>
    <row r="55" spans="1:6" ht="15" customHeight="1"/>
    <row r="56" spans="1:6" ht="15" customHeight="1"/>
    <row r="57" spans="1:6" ht="15" customHeight="1"/>
  </sheetData>
  <mergeCells count="9">
    <mergeCell ref="A46:F46"/>
    <mergeCell ref="G1:H2"/>
    <mergeCell ref="A13:C13"/>
    <mergeCell ref="A17:C17"/>
    <mergeCell ref="A21:C21"/>
    <mergeCell ref="A1:C1"/>
    <mergeCell ref="A25:F25"/>
    <mergeCell ref="A32:F32"/>
    <mergeCell ref="A39:F39"/>
  </mergeCells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8</vt:i4>
      </vt:variant>
    </vt:vector>
  </HeadingPairs>
  <TitlesOfParts>
    <vt:vector size="22" baseType="lpstr">
      <vt:lpstr>Fiche de synthèse</vt:lpstr>
      <vt:lpstr>Plan financement</vt:lpstr>
      <vt:lpstr>CHIFFRE D'AFFAIRES </vt:lpstr>
      <vt:lpstr>Compte de résultat</vt:lpstr>
      <vt:lpstr>Plan de trésorerie</vt:lpstr>
      <vt:lpstr>Besoins en fd de roulement</vt:lpstr>
      <vt:lpstr>Seuil de rentabilité</vt:lpstr>
      <vt:lpstr>IPA PH</vt:lpstr>
      <vt:lpstr>PH BPI</vt:lpstr>
      <vt:lpstr>MPE</vt:lpstr>
      <vt:lpstr>Banque</vt:lpstr>
      <vt:lpstr>Créasol</vt:lpstr>
      <vt:lpstr>Autre emprunt</vt:lpstr>
      <vt:lpstr>Base de données IPA</vt:lpstr>
      <vt:lpstr>Banque!Zone_d_impression</vt:lpstr>
      <vt:lpstr>'Besoins en fd de roulement'!Zone_d_impression</vt:lpstr>
      <vt:lpstr>'CHIFFRE D''AFFAIRES '!Zone_d_impression</vt:lpstr>
      <vt:lpstr>'Compte de résultat'!Zone_d_impression</vt:lpstr>
      <vt:lpstr>'Fiche de synthèse'!Zone_d_impression</vt:lpstr>
      <vt:lpstr>'Plan de trésorerie'!Zone_d_impression</vt:lpstr>
      <vt:lpstr>'Plan financement'!Zone_d_impression</vt:lpstr>
      <vt:lpstr>'Seuil de rentabilité'!Zone_d_impression</vt:lpstr>
    </vt:vector>
  </TitlesOfParts>
  <Company>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</dc:creator>
  <cp:lastModifiedBy>Gaele</cp:lastModifiedBy>
  <cp:lastPrinted>2022-05-04T13:42:12Z</cp:lastPrinted>
  <dcterms:created xsi:type="dcterms:W3CDTF">2002-05-28T15:50:35Z</dcterms:created>
  <dcterms:modified xsi:type="dcterms:W3CDTF">2022-05-05T13:31:50Z</dcterms:modified>
</cp:coreProperties>
</file>